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75" yWindow="65491" windowWidth="14610" windowHeight="9720" firstSheet="1" activeTab="0"/>
  </bookViews>
  <sheets>
    <sheet name="ÜBERSICHT" sheetId="1" r:id="rId1"/>
    <sheet name="Gerhard" sheetId="2" r:id="rId2"/>
    <sheet name="Herbert" sheetId="3" r:id="rId3"/>
    <sheet name="Lois" sheetId="4" r:id="rId4"/>
    <sheet name="Markus" sheetId="5" r:id="rId5"/>
    <sheet name="Erwin" sheetId="6" r:id="rId6"/>
    <sheet name="Heinz" sheetId="7" r:id="rId7"/>
    <sheet name="Gü" sheetId="8" r:id="rId8"/>
    <sheet name="Thomas" sheetId="9" r:id="rId9"/>
    <sheet name="Werner jun" sheetId="10" r:id="rId10"/>
    <sheet name="Mike" sheetId="11" r:id="rId11"/>
    <sheet name="Tuss" sheetId="12" r:id="rId12"/>
    <sheet name="Hermann" sheetId="13" r:id="rId13"/>
    <sheet name="Rene" sheetId="14" r:id="rId14"/>
    <sheet name="Patrick" sheetId="15" r:id="rId15"/>
    <sheet name="Werner sen" sheetId="16" r:id="rId16"/>
    <sheet name="Walter" sheetId="17" r:id="rId17"/>
    <sheet name="Klaus" sheetId="18" r:id="rId18"/>
    <sheet name="Chris" sheetId="19" r:id="rId19"/>
    <sheet name="Gerry" sheetId="20" r:id="rId20"/>
    <sheet name="pkt" sheetId="21" r:id="rId21"/>
    <sheet name="elodiff" sheetId="22" r:id="rId22"/>
  </sheets>
  <definedNames>
    <definedName name="dp">'pkt'!$B$1:$B$101</definedName>
    <definedName name="elodiff">'elodiff'!$A$1:$B$101</definedName>
    <definedName name="pkt">'pkt'!$A$1:$B$101</definedName>
    <definedName name="proz">'pkt'!$A$1:$A$101</definedName>
  </definedNames>
  <calcPr fullCalcOnLoad="1"/>
</workbook>
</file>

<file path=xl/comments10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Lois</author>
  </authors>
  <commentList>
    <comment ref="K11" authorId="0">
      <text>
        <r>
          <rPr>
            <b/>
            <sz val="8"/>
            <rFont val="Tahoma"/>
            <family val="0"/>
          </rPr>
          <t>Ratingspoints werden erst ab 3 Partien veröffentlicht!!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<sst xmlns="http://schemas.openxmlformats.org/spreadsheetml/2006/main" count="893" uniqueCount="242">
  <si>
    <t>Herbert Gampersberger</t>
  </si>
  <si>
    <t>nat. Elo</t>
  </si>
  <si>
    <t>int.Elo</t>
  </si>
  <si>
    <t>Gegner</t>
  </si>
  <si>
    <t>Verein</t>
  </si>
  <si>
    <t>Ergebnis</t>
  </si>
  <si>
    <t>Brett</t>
  </si>
  <si>
    <t>Farbe</t>
  </si>
  <si>
    <t>Heinz Hopfgartner</t>
  </si>
  <si>
    <t>Mattighofen</t>
  </si>
  <si>
    <t>w</t>
  </si>
  <si>
    <t>Anzahl der Spiele:</t>
  </si>
  <si>
    <t>Punkte</t>
  </si>
  <si>
    <t>erzielte Punkte:</t>
  </si>
  <si>
    <t>erzielter Prozentsatz:</t>
  </si>
  <si>
    <t>Alois Grundner</t>
  </si>
  <si>
    <t>Christian Kaisersberger</t>
  </si>
  <si>
    <t>s</t>
  </si>
  <si>
    <t>Gerhard Schöpf</t>
  </si>
  <si>
    <t>Roland Werdecker</t>
  </si>
  <si>
    <t>Markus Grießer</t>
  </si>
  <si>
    <t>Rudolf Muhr</t>
  </si>
  <si>
    <t>Erwin Müllauer</t>
  </si>
  <si>
    <t>Gerhard Friedl</t>
  </si>
  <si>
    <t>Heinz Bernert</t>
  </si>
  <si>
    <t>==&gt;&gt; zur Übersicht</t>
  </si>
  <si>
    <t>Prozent</t>
  </si>
  <si>
    <t>Elo nat.</t>
  </si>
  <si>
    <t>Elo int.</t>
  </si>
  <si>
    <t>---</t>
  </si>
  <si>
    <t>Name</t>
  </si>
  <si>
    <t>USK Uttendorf
Gewertete Turnierpartien im Rahmen der LMM 2007/08</t>
  </si>
  <si>
    <t>S</t>
  </si>
  <si>
    <t>R</t>
  </si>
  <si>
    <t>N</t>
  </si>
  <si>
    <t>Günter Hahn</t>
  </si>
  <si>
    <t>Thomas Feichtner</t>
  </si>
  <si>
    <t>Werner Lamberger jun.</t>
  </si>
  <si>
    <t>Michael Thurner</t>
  </si>
  <si>
    <t>Manfred Theussl</t>
  </si>
  <si>
    <t>Hermann Pichler</t>
  </si>
  <si>
    <t>Rene Sauerschnig</t>
  </si>
  <si>
    <t>Patrick Schöpf</t>
  </si>
  <si>
    <t>Lamberger Werner sen.</t>
  </si>
  <si>
    <t>Klaus Ellmauer</t>
  </si>
  <si>
    <t>Gerhard Kreuzer</t>
  </si>
  <si>
    <t>Walter Scharler</t>
  </si>
  <si>
    <t>Die Eloperformance wird erst nach drei Spielen veröffentlicht.</t>
  </si>
  <si>
    <t>Zell am See</t>
  </si>
  <si>
    <t>Erich Deutinger</t>
  </si>
  <si>
    <t>Herbert Bogensberger</t>
  </si>
  <si>
    <t>Martin Sigl</t>
  </si>
  <si>
    <t>Alfred Huber</t>
  </si>
  <si>
    <t>Hans Reschreiter</t>
  </si>
  <si>
    <t>Konkordiahütte</t>
  </si>
  <si>
    <t>Rupert Wieser</t>
  </si>
  <si>
    <t>Markus Buchebner</t>
  </si>
  <si>
    <t>Andreas Kössler</t>
  </si>
  <si>
    <t>Johann Windhofer</t>
  </si>
  <si>
    <t>Saalfelden</t>
  </si>
  <si>
    <t>Klaus Mitteregger</t>
  </si>
  <si>
    <t>Franz Schachner</t>
  </si>
  <si>
    <t>Klaus Mitteregger jun.</t>
  </si>
  <si>
    <t>Kurt Thurner</t>
  </si>
  <si>
    <t>Vahidn Hamsic</t>
  </si>
  <si>
    <t>Golling</t>
  </si>
  <si>
    <t>Pero Ljubic</t>
  </si>
  <si>
    <t>Nurija Hasanovic</t>
  </si>
  <si>
    <t>Anton Wenger</t>
  </si>
  <si>
    <t>Franjo Ljubic sen.</t>
  </si>
  <si>
    <t>Gottfried Herbst</t>
  </si>
  <si>
    <t>Hallein</t>
  </si>
  <si>
    <t>Helmut Baldemair</t>
  </si>
  <si>
    <t>Erich Hecher</t>
  </si>
  <si>
    <t>Rudolf Seilinger</t>
  </si>
  <si>
    <t>Int. Eloperformance (IntRp):</t>
  </si>
  <si>
    <t>Nat. Eloperformance (NatRp):</t>
  </si>
  <si>
    <t>Nat. Elo Gegner</t>
  </si>
  <si>
    <t>Int. Elo Gegner</t>
  </si>
  <si>
    <t>Internationale Eloperformance (IntRp)</t>
  </si>
  <si>
    <t>Nat. Eloschnitt der Gegner:</t>
  </si>
  <si>
    <t>Int. Eloschnitt der Gegner:</t>
  </si>
  <si>
    <t>TABELLENBLATT  Gerhard Schöpf</t>
  </si>
  <si>
    <t>TABELLENBLATT  Herbert Gampersberger</t>
  </si>
  <si>
    <t>TABELLENBLATT  Alois Grundner</t>
  </si>
  <si>
    <t>TABELLENBLATT  Markus Grießer</t>
  </si>
  <si>
    <t>TABELLENBLATT  Erwin Müllauer</t>
  </si>
  <si>
    <t>TABELLENBLATT  Heinz Bernert</t>
  </si>
  <si>
    <t>TABELLENBLATT  Günter Hahn</t>
  </si>
  <si>
    <t>Josef Feichtenschlager</t>
  </si>
  <si>
    <t>Pulump Halili</t>
  </si>
  <si>
    <t>Miro Stojakovic</t>
  </si>
  <si>
    <t>Saalfelden 1</t>
  </si>
  <si>
    <t>TABELLENBLATT  Thomas Feichtner</t>
  </si>
  <si>
    <t>TABELLENBLATT  Werner Lamberger jun.</t>
  </si>
  <si>
    <t>TABELLENBLATT  Michael Thurner</t>
  </si>
  <si>
    <t>TABELLENBLATT  Manfred Theußl</t>
  </si>
  <si>
    <t>TABELLENBLATT  Hermann Pichler</t>
  </si>
  <si>
    <t>TABELLENBLATT  Rene Sauerschnig</t>
  </si>
  <si>
    <t>TABELLENBLATT  Patrick Schöpf</t>
  </si>
  <si>
    <t>TABELLENBLATT  Werner Lamberger sen.</t>
  </si>
  <si>
    <t>TABELLENBLATT  Gerhard Kreuzer</t>
  </si>
  <si>
    <t>TABELLENBLATT  Klaus Ellmauer</t>
  </si>
  <si>
    <t>TABELLENBLATT  Walter Scharler</t>
  </si>
  <si>
    <t>Ulrich Rothschädl</t>
  </si>
  <si>
    <t>Zlatomir Vasic</t>
  </si>
  <si>
    <t>Faktor</t>
  </si>
  <si>
    <t>Elo+/-</t>
  </si>
  <si>
    <t>Erw</t>
  </si>
  <si>
    <t>neue Elozahl</t>
  </si>
  <si>
    <t>(Ohne Gewähr)</t>
  </si>
  <si>
    <t>Neue nat.
Elozahl</t>
  </si>
  <si>
    <t>Nat. Elo-
schnitt der
Gegner</t>
  </si>
  <si>
    <t>Nationale
Eloperformance
(NatRp)</t>
  </si>
  <si>
    <t>Int. Elo-schnitt der Gegner</t>
  </si>
  <si>
    <t>ge-spielt</t>
  </si>
  <si>
    <t>Elo +/-</t>
  </si>
  <si>
    <t>TABELLENBLATT  Christine Grundner</t>
  </si>
  <si>
    <t>Christine Grundner</t>
  </si>
  <si>
    <t>Die Eloberechnungen stimmen in den Zehntelpunkten nicht mit den Berechnungen auf der ÖSB-Seite überein, sind also ohne Gewähr!!!!!!</t>
  </si>
  <si>
    <t>Ernst Grießner</t>
  </si>
  <si>
    <t>Saalfelden 2</t>
  </si>
  <si>
    <t>Josef Landauer</t>
  </si>
  <si>
    <t>Ägidius Scheiber</t>
  </si>
  <si>
    <t>Walter Möseneder</t>
  </si>
  <si>
    <t>Raimund Thannen</t>
  </si>
  <si>
    <t>Heimo Schuster</t>
  </si>
  <si>
    <t>Trimmelkam 1</t>
  </si>
  <si>
    <t>Werner Häusler</t>
  </si>
  <si>
    <t>Gerhard Appl</t>
  </si>
  <si>
    <t>Hubert Hinterhofer</t>
  </si>
  <si>
    <t>Trimmelkam</t>
  </si>
  <si>
    <t>Gerwin Doppler</t>
  </si>
  <si>
    <t>Kurt Häusler</t>
  </si>
  <si>
    <t>Josef Köp</t>
  </si>
  <si>
    <t>Taxenbach 2</t>
  </si>
  <si>
    <t>Hannes Grünwald</t>
  </si>
  <si>
    <t>Gerhard Embacher</t>
  </si>
  <si>
    <t>Martin Eder</t>
  </si>
  <si>
    <t>Schwarzach</t>
  </si>
  <si>
    <t>Manfred Neuwirth</t>
  </si>
  <si>
    <t>Andreas Pichler</t>
  </si>
  <si>
    <t>Egon Fuchs</t>
  </si>
  <si>
    <t>Kurt Estermann</t>
  </si>
  <si>
    <t>Klaus Pirnbacher</t>
  </si>
  <si>
    <t>Christa Hackbarth</t>
  </si>
  <si>
    <t>Ranshofen</t>
  </si>
  <si>
    <t>Stefan Berger</t>
  </si>
  <si>
    <t>Albert Huber</t>
  </si>
  <si>
    <t>Ernst Putz</t>
  </si>
  <si>
    <t>Paul Schirra</t>
  </si>
  <si>
    <t>Andreas Noehbauer</t>
  </si>
  <si>
    <t>Valentin Gumpold</t>
  </si>
  <si>
    <t>Hannes Unterberger</t>
  </si>
  <si>
    <t>Lukas Wimmer</t>
  </si>
  <si>
    <t>Djordje Ilic</t>
  </si>
  <si>
    <t>Wolfgang Perner</t>
  </si>
  <si>
    <t>Rif</t>
  </si>
  <si>
    <t>Peter Alex.Karios</t>
  </si>
  <si>
    <t>Wolfgang Fischinger</t>
  </si>
  <si>
    <t>Gerhard Herndl</t>
  </si>
  <si>
    <t>Josef Kohlbauer</t>
  </si>
  <si>
    <t>Durch die Seiten blättert man durch gleichzeitiges Drücken von STRG und BILD AUF bzw. BILD AB!</t>
  </si>
  <si>
    <t>SIR Rechenwirt</t>
  </si>
  <si>
    <t>Razik Azad</t>
  </si>
  <si>
    <t>Herbert Gottsmann</t>
  </si>
  <si>
    <t>Manuel Aflenzer</t>
  </si>
  <si>
    <t>Tony Huynh</t>
  </si>
  <si>
    <t>Wolfgang Kaiser</t>
  </si>
  <si>
    <t>Siegfried Rudhart</t>
  </si>
  <si>
    <t>Josef Kiss</t>
  </si>
  <si>
    <t>Schwarzach 3</t>
  </si>
  <si>
    <t>Johann Schmid</t>
  </si>
  <si>
    <t>Schwarzach 2</t>
  </si>
  <si>
    <t>Robert Rauchenbacher</t>
  </si>
  <si>
    <t>Josef Huber</t>
  </si>
  <si>
    <t>Josef Klinger sen.</t>
  </si>
  <si>
    <t>Josef Paulitsch</t>
  </si>
  <si>
    <t>Mozart 66</t>
  </si>
  <si>
    <t>Union Hallein 3</t>
  </si>
  <si>
    <t>Aziz Valjevac</t>
  </si>
  <si>
    <t>Robert Roeck</t>
  </si>
  <si>
    <t>Dr.Johann Bauer</t>
  </si>
  <si>
    <t>Dr.Harald Hicker</t>
  </si>
  <si>
    <t>Christopher Grubholz</t>
  </si>
  <si>
    <t xml:space="preserve">Mozart 66 </t>
  </si>
  <si>
    <t>Mag.Adolf Scharf</t>
  </si>
  <si>
    <t>Rupert Sonnbichler</t>
  </si>
  <si>
    <t>Johann Stocker</t>
  </si>
  <si>
    <t>Taxenbach</t>
  </si>
  <si>
    <t>Manuel Holzer</t>
  </si>
  <si>
    <t xml:space="preserve">Hans Kollmann </t>
  </si>
  <si>
    <t>Johann Hechenberger</t>
  </si>
  <si>
    <t>Franz Radacher</t>
  </si>
  <si>
    <t>Thorsten Bönsch</t>
  </si>
  <si>
    <t>Patrick Köp</t>
  </si>
  <si>
    <t>Walter Krimbacher</t>
  </si>
  <si>
    <t>ASK Post</t>
  </si>
  <si>
    <t>Alfred Forstinger</t>
  </si>
  <si>
    <t>Karl Groiss</t>
  </si>
  <si>
    <t>Stefan Nußbaumer</t>
  </si>
  <si>
    <t>Helmut Flatz</t>
  </si>
  <si>
    <t>Manfred Lemmerhofer</t>
  </si>
  <si>
    <t>Franjo Ljubic jun.</t>
  </si>
  <si>
    <t>Gollig Atra</t>
  </si>
  <si>
    <t>Michael Wenger</t>
  </si>
  <si>
    <t>Golling Atra</t>
  </si>
  <si>
    <t>Nedelko Lazarevic</t>
  </si>
  <si>
    <t>Mario Plank</t>
  </si>
  <si>
    <t>Martin Dietrich</t>
  </si>
  <si>
    <t>Zell am See 3</t>
  </si>
  <si>
    <t>Franz Luksch</t>
  </si>
  <si>
    <t>Hallein 2</t>
  </si>
  <si>
    <t>Fritz Kühmayer</t>
  </si>
  <si>
    <t>Dr.Walter Scheichl</t>
  </si>
  <si>
    <t>Wolfgang Brunnauer</t>
  </si>
  <si>
    <t>Rudolf Berti</t>
  </si>
  <si>
    <t>Alexander Stiborek</t>
  </si>
  <si>
    <t xml:space="preserve">Hallein </t>
  </si>
  <si>
    <t>Karl Reiter</t>
  </si>
  <si>
    <t>Max Reubel</t>
  </si>
  <si>
    <t>Oberndorf</t>
  </si>
  <si>
    <t>Michael Mayr</t>
  </si>
  <si>
    <t>Josef Eder</t>
  </si>
  <si>
    <t>Wolfgang Loreth Dr.</t>
  </si>
  <si>
    <t>Alexander Schwab</t>
  </si>
  <si>
    <t>Riemelmoser Stefan</t>
  </si>
  <si>
    <t>Herbert Berger</t>
  </si>
  <si>
    <t>Radstadt</t>
  </si>
  <si>
    <t>Wilfried Steiner</t>
  </si>
  <si>
    <t>Heinrich Sadilek</t>
  </si>
  <si>
    <t>Josef Kreuzsaler</t>
  </si>
  <si>
    <t>Ingbert Czak</t>
  </si>
  <si>
    <t>Klemens Prüll</t>
  </si>
  <si>
    <t>ASL TDS</t>
  </si>
  <si>
    <t>Alessandro Misciasci</t>
  </si>
  <si>
    <t>ASK TDS</t>
  </si>
  <si>
    <t>Florian Pöllner</t>
  </si>
  <si>
    <t>Robert Rettenbacher</t>
  </si>
  <si>
    <t>Mario Schmidt</t>
  </si>
  <si>
    <t>Lukas Prüll</t>
  </si>
  <si>
    <t>Reihung nach erreichten Prozenten und Punkten!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</si>
</sst>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000"/>
    <numFmt numFmtId="171" formatCode="0.000000"/>
    <numFmt numFmtId="172" formatCode="0.00000"/>
    <numFmt numFmtId="173" formatCode="0.00_ ;[Red]\-0.00\ "/>
    <numFmt numFmtId="174" formatCode="0.0_ ;[Red]\-0.0\ "/>
    <numFmt numFmtId="175" formatCode="0_ ;[Red]\-0\ "/>
    <numFmt numFmtId="176" formatCode="0.00_ ;\-0.00\ "/>
    <numFmt numFmtId="177" formatCode="[$-C07]dddd\,\ dd\.\ mmmm\ yyyy"/>
    <numFmt numFmtId="178" formatCode="0.00000000"/>
  </numFmts>
  <fonts count="34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14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63"/>
      <name val="Arial"/>
      <family val="2"/>
    </font>
    <font>
      <sz val="10"/>
      <color indexed="63"/>
      <name val="Arial Unicode MS"/>
      <family val="0"/>
    </font>
    <font>
      <sz val="10"/>
      <color indexed="42"/>
      <name val="Arial"/>
      <family val="2"/>
    </font>
    <font>
      <b/>
      <sz val="10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4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15" borderId="0" xfId="48" applyFill="1" applyAlignment="1" applyProtection="1" quotePrefix="1">
      <alignment/>
      <protection/>
    </xf>
    <xf numFmtId="0" fontId="0" fillId="21" borderId="0" xfId="0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21" borderId="0" xfId="0" applyFont="1" applyFill="1" applyAlignment="1">
      <alignment horizontal="left"/>
    </xf>
    <xf numFmtId="0" fontId="0" fillId="21" borderId="0" xfId="0" applyFill="1" applyAlignment="1">
      <alignment horizontal="left"/>
    </xf>
    <xf numFmtId="0" fontId="1" fillId="21" borderId="0" xfId="0" applyFont="1" applyFill="1" applyAlignment="1">
      <alignment horizontal="left"/>
    </xf>
    <xf numFmtId="0" fontId="10" fillId="21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25" borderId="0" xfId="0" applyFont="1" applyFill="1" applyAlignment="1">
      <alignment horizontal="right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 quotePrefix="1">
      <alignment horizontal="center"/>
    </xf>
    <xf numFmtId="0" fontId="0" fillId="21" borderId="10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2" fillId="4" borderId="0" xfId="0" applyFont="1" applyFill="1" applyAlignment="1">
      <alignment horizontal="center" wrapText="1"/>
    </xf>
    <xf numFmtId="0" fontId="0" fillId="25" borderId="0" xfId="0" applyFill="1" applyAlignment="1">
      <alignment horizontal="left"/>
    </xf>
    <xf numFmtId="2" fontId="0" fillId="4" borderId="0" xfId="0" applyNumberFormat="1" applyFill="1" applyAlignment="1">
      <alignment/>
    </xf>
    <xf numFmtId="0" fontId="13" fillId="4" borderId="0" xfId="0" applyFont="1" applyFill="1" applyAlignment="1">
      <alignment/>
    </xf>
    <xf numFmtId="2" fontId="12" fillId="0" borderId="12" xfId="0" applyNumberFormat="1" applyFont="1" applyBorder="1" applyAlignment="1">
      <alignment horizontal="center" wrapText="1"/>
    </xf>
    <xf numFmtId="1" fontId="12" fillId="0" borderId="12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3" fillId="25" borderId="0" xfId="0" applyNumberFormat="1" applyFont="1" applyFill="1" applyAlignment="1">
      <alignment horizontal="left"/>
    </xf>
    <xf numFmtId="0" fontId="3" fillId="25" borderId="0" xfId="0" applyFont="1" applyFill="1" applyAlignment="1">
      <alignment horizontal="left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176" fontId="0" fillId="21" borderId="0" xfId="0" applyNumberFormat="1" applyFill="1" applyAlignment="1">
      <alignment horizontal="right"/>
    </xf>
    <xf numFmtId="1" fontId="3" fillId="2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0" fillId="4" borderId="0" xfId="0" applyFill="1" applyAlignment="1" quotePrefix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6" fillId="21" borderId="16" xfId="48" applyFill="1" applyBorder="1" applyAlignment="1" applyProtection="1">
      <alignment horizontal="left"/>
      <protection/>
    </xf>
    <xf numFmtId="0" fontId="0" fillId="21" borderId="16" xfId="0" applyFont="1" applyFill="1" applyBorder="1" applyAlignment="1">
      <alignment horizontal="center"/>
    </xf>
    <xf numFmtId="2" fontId="0" fillId="21" borderId="16" xfId="0" applyNumberFormat="1" applyFont="1" applyFill="1" applyBorder="1" applyAlignment="1">
      <alignment horizontal="center"/>
    </xf>
    <xf numFmtId="1" fontId="0" fillId="21" borderId="16" xfId="0" applyNumberFormat="1" applyFont="1" applyFill="1" applyBorder="1" applyAlignment="1">
      <alignment horizontal="center"/>
    </xf>
    <xf numFmtId="176" fontId="0" fillId="21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21" borderId="16" xfId="0" applyFont="1" applyFill="1" applyBorder="1" applyAlignment="1" quotePrefix="1">
      <alignment horizontal="center"/>
    </xf>
    <xf numFmtId="2" fontId="0" fillId="21" borderId="16" xfId="0" applyNumberFormat="1" applyFont="1" applyFill="1" applyBorder="1" applyAlignment="1" quotePrefix="1">
      <alignment horizontal="center"/>
    </xf>
    <xf numFmtId="1" fontId="11" fillId="21" borderId="16" xfId="0" applyNumberFormat="1" applyFont="1" applyFill="1" applyBorder="1" applyAlignment="1">
      <alignment horizontal="center"/>
    </xf>
    <xf numFmtId="2" fontId="11" fillId="21" borderId="16" xfId="0" applyNumberFormat="1" applyFont="1" applyFill="1" applyBorder="1" applyAlignment="1">
      <alignment horizontal="center"/>
    </xf>
    <xf numFmtId="1" fontId="0" fillId="21" borderId="17" xfId="0" applyNumberFormat="1" applyFont="1" applyFill="1" applyBorder="1" applyAlignment="1">
      <alignment horizontal="center"/>
    </xf>
    <xf numFmtId="1" fontId="0" fillId="21" borderId="17" xfId="0" applyNumberFormat="1" applyFont="1" applyFill="1" applyBorder="1" applyAlignment="1" quotePrefix="1">
      <alignment horizontal="center"/>
    </xf>
    <xf numFmtId="1" fontId="11" fillId="21" borderId="17" xfId="0" applyNumberFormat="1" applyFont="1" applyFill="1" applyBorder="1" applyAlignment="1">
      <alignment horizontal="center"/>
    </xf>
    <xf numFmtId="1" fontId="0" fillId="21" borderId="18" xfId="0" applyNumberFormat="1" applyFont="1" applyFill="1" applyBorder="1" applyAlignment="1">
      <alignment horizontal="center"/>
    </xf>
    <xf numFmtId="1" fontId="11" fillId="21" borderId="18" xfId="0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 vertical="center" wrapText="1"/>
    </xf>
    <xf numFmtId="0" fontId="5" fillId="27" borderId="0" xfId="0" applyFont="1" applyFill="1" applyAlignment="1">
      <alignment horizontal="center" vertical="center"/>
    </xf>
    <xf numFmtId="166" fontId="0" fillId="21" borderId="16" xfId="0" applyNumberFormat="1" applyFont="1" applyFill="1" applyBorder="1" applyAlignment="1">
      <alignment horizontal="center"/>
    </xf>
    <xf numFmtId="166" fontId="0" fillId="21" borderId="16" xfId="0" applyNumberFormat="1" applyFont="1" applyFill="1" applyBorder="1" applyAlignment="1" quotePrefix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RowColHeaders="0" tabSelected="1" workbookViewId="0" topLeftCell="A1">
      <selection activeCell="J22" sqref="J22"/>
    </sheetView>
  </sheetViews>
  <sheetFormatPr defaultColWidth="0" defaultRowHeight="12.75" zeroHeight="1"/>
  <cols>
    <col min="1" max="1" width="20.28125" style="12" customWidth="1"/>
    <col min="2" max="2" width="7.421875" style="12" customWidth="1"/>
    <col min="3" max="3" width="6.00390625" style="12" customWidth="1"/>
    <col min="4" max="4" width="6.7109375" style="12" customWidth="1"/>
    <col min="5" max="6" width="3.57421875" style="12" customWidth="1"/>
    <col min="7" max="7" width="3.421875" style="12" customWidth="1"/>
    <col min="8" max="8" width="7.140625" style="12" customWidth="1"/>
    <col min="9" max="9" width="7.7109375" style="12" customWidth="1"/>
    <col min="10" max="10" width="11.140625" style="12" customWidth="1"/>
    <col min="11" max="11" width="15.28125" style="12" customWidth="1"/>
    <col min="12" max="12" width="10.7109375" style="12" customWidth="1"/>
    <col min="13" max="13" width="15.140625" style="12" customWidth="1"/>
    <col min="14" max="14" width="11.421875" style="0" customWidth="1"/>
    <col min="15" max="15" width="6.8515625" style="2" customWidth="1"/>
    <col min="16" max="16384" width="11.421875" style="12" hidden="1" customWidth="1"/>
  </cols>
  <sheetData>
    <row r="1" spans="1:15" ht="60.7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60" customFormat="1" ht="51" customHeight="1">
      <c r="A2" s="55" t="s">
        <v>30</v>
      </c>
      <c r="B2" s="56" t="s">
        <v>27</v>
      </c>
      <c r="C2" s="56" t="s">
        <v>28</v>
      </c>
      <c r="D2" s="56" t="s">
        <v>115</v>
      </c>
      <c r="E2" s="56" t="s">
        <v>32</v>
      </c>
      <c r="F2" s="56" t="s">
        <v>33</v>
      </c>
      <c r="G2" s="56" t="s">
        <v>34</v>
      </c>
      <c r="H2" s="56" t="s">
        <v>12</v>
      </c>
      <c r="I2" s="56" t="s">
        <v>26</v>
      </c>
      <c r="J2" s="57" t="s">
        <v>112</v>
      </c>
      <c r="K2" s="58" t="s">
        <v>113</v>
      </c>
      <c r="L2" s="57" t="s">
        <v>114</v>
      </c>
      <c r="M2" s="58" t="s">
        <v>79</v>
      </c>
      <c r="N2" s="56" t="s">
        <v>111</v>
      </c>
      <c r="O2" s="59" t="s">
        <v>116</v>
      </c>
    </row>
    <row r="3" spans="1:15" s="66" customFormat="1" ht="12.75">
      <c r="A3" s="61" t="s">
        <v>36</v>
      </c>
      <c r="B3" s="62">
        <f>Thomas!F2</f>
        <v>2090</v>
      </c>
      <c r="C3" s="62">
        <f>Thomas!F3</f>
        <v>2165</v>
      </c>
      <c r="D3" s="62">
        <f>Thomas!L6</f>
        <v>6</v>
      </c>
      <c r="E3" s="62">
        <f>COUNTIF(Thomas!E6:E35,1)</f>
        <v>6</v>
      </c>
      <c r="F3" s="62">
        <f>COUNTIF(Thomas!E6:E35,0.5)</f>
        <v>0</v>
      </c>
      <c r="G3" s="62">
        <f>COUNTIF(Thomas!E6:E35,0)</f>
        <v>0</v>
      </c>
      <c r="H3" s="78">
        <f>Thomas!L7</f>
        <v>6</v>
      </c>
      <c r="I3" s="63">
        <f>Thomas!L8</f>
        <v>100</v>
      </c>
      <c r="J3" s="71">
        <f>Thomas!L10</f>
        <v>1509</v>
      </c>
      <c r="K3" s="74">
        <f>Thomas!L12</f>
        <v>2186</v>
      </c>
      <c r="L3" s="71">
        <f>Thomas!L9</f>
        <v>1800</v>
      </c>
      <c r="M3" s="74">
        <f>Thomas!L11</f>
        <v>2477</v>
      </c>
      <c r="N3" s="64">
        <f>Thomas!J2</f>
        <v>2093.26059</v>
      </c>
      <c r="O3" s="65">
        <f aca="true" t="shared" si="0" ref="O3:O20">N3-B3</f>
        <v>3.2605899999998655</v>
      </c>
    </row>
    <row r="4" spans="1:15" s="66" customFormat="1" ht="12.75">
      <c r="A4" s="61" t="s">
        <v>37</v>
      </c>
      <c r="B4" s="62">
        <f>'Werner jun'!F2</f>
        <v>2065</v>
      </c>
      <c r="C4" s="62">
        <f>'Werner jun'!F3</f>
        <v>2064</v>
      </c>
      <c r="D4" s="62">
        <f>'Werner jun'!L6</f>
        <v>6</v>
      </c>
      <c r="E4" s="62">
        <f>COUNTIF('Werner jun'!E6:E35,1)</f>
        <v>6</v>
      </c>
      <c r="F4" s="62">
        <f>COUNTIF('Werner jun'!E6:E35,0.5)</f>
        <v>0</v>
      </c>
      <c r="G4" s="62">
        <f>COUNTIF('Werner jun'!E6:E35,0)</f>
        <v>0</v>
      </c>
      <c r="H4" s="78">
        <f>'Werner jun'!L7</f>
        <v>6</v>
      </c>
      <c r="I4" s="63">
        <f>'Werner jun'!L8</f>
        <v>100</v>
      </c>
      <c r="J4" s="71">
        <f>'Werner jun'!L10</f>
        <v>1394.8333333333333</v>
      </c>
      <c r="K4" s="74">
        <f>'Werner jun'!L12</f>
        <v>2071.833333333333</v>
      </c>
      <c r="L4" s="71">
        <f>'Werner jun'!L9</f>
        <v>1800</v>
      </c>
      <c r="M4" s="74">
        <f>'Werner jun'!L11</f>
        <v>2477</v>
      </c>
      <c r="N4" s="64">
        <f>'Werner jun'!J2</f>
        <v>2065.356445</v>
      </c>
      <c r="O4" s="65">
        <f t="shared" si="0"/>
        <v>0.3564449999998942</v>
      </c>
    </row>
    <row r="5" spans="1:15" s="66" customFormat="1" ht="12.75">
      <c r="A5" s="61" t="s">
        <v>35</v>
      </c>
      <c r="B5" s="62">
        <f>Gü!F2</f>
        <v>2128</v>
      </c>
      <c r="C5" s="62">
        <f>Gü!F3</f>
        <v>2146</v>
      </c>
      <c r="D5" s="62">
        <f>Gü!L6</f>
        <v>5</v>
      </c>
      <c r="E5" s="62">
        <f>COUNTIF(Gü!E6:E35,1)</f>
        <v>5</v>
      </c>
      <c r="F5" s="62">
        <f>COUNTIF(Gü!E6:E35,0.5)</f>
        <v>0</v>
      </c>
      <c r="G5" s="62">
        <f>COUNTIF(Gü!E6:E35,0)</f>
        <v>0</v>
      </c>
      <c r="H5" s="78">
        <f>Gü!L7</f>
        <v>5</v>
      </c>
      <c r="I5" s="63">
        <f>Gü!L8</f>
        <v>100</v>
      </c>
      <c r="J5" s="71">
        <f>Gü!L10</f>
        <v>1333</v>
      </c>
      <c r="K5" s="74">
        <f>Gü!L12</f>
        <v>2010</v>
      </c>
      <c r="L5" s="71">
        <f>Gü!L9</f>
        <v>1800</v>
      </c>
      <c r="M5" s="74">
        <f>Gü!L11</f>
        <v>2477</v>
      </c>
      <c r="N5" s="64">
        <f>Gü!J2</f>
        <v>2128.9707904</v>
      </c>
      <c r="O5" s="65">
        <f t="shared" si="0"/>
        <v>0.970790400000169</v>
      </c>
    </row>
    <row r="6" spans="1:15" s="66" customFormat="1" ht="12.75">
      <c r="A6" s="61" t="s">
        <v>39</v>
      </c>
      <c r="B6" s="62">
        <f>Tuss!F2</f>
        <v>1997</v>
      </c>
      <c r="C6" s="62">
        <f>Tuss!F3</f>
        <v>2076</v>
      </c>
      <c r="D6" s="62">
        <f>Tuss!L6</f>
        <v>8</v>
      </c>
      <c r="E6" s="62">
        <f>COUNTIF(Tuss!E6:E35,1)</f>
        <v>7</v>
      </c>
      <c r="F6" s="62">
        <f>COUNTIF(Tuss!E6:E35,0.5)</f>
        <v>0</v>
      </c>
      <c r="G6" s="62">
        <f>COUNTIF(Tuss!E6:E35,0)</f>
        <v>1</v>
      </c>
      <c r="H6" s="78">
        <f>Tuss!L7</f>
        <v>7</v>
      </c>
      <c r="I6" s="63">
        <f>Tuss!L8</f>
        <v>87.5</v>
      </c>
      <c r="J6" s="71">
        <f>Tuss!L10</f>
        <v>1507.5</v>
      </c>
      <c r="K6" s="74">
        <f>Tuss!L12</f>
        <v>1829.5</v>
      </c>
      <c r="L6" s="71">
        <f>Tuss!L9</f>
        <v>1779.25</v>
      </c>
      <c r="M6" s="74">
        <f>Tuss!L11</f>
        <v>2101.25</v>
      </c>
      <c r="N6" s="64">
        <f>Tuss!J2</f>
        <v>1982.6306143</v>
      </c>
      <c r="O6" s="65">
        <f t="shared" si="0"/>
        <v>-14.369385700000066</v>
      </c>
    </row>
    <row r="7" spans="1:15" s="66" customFormat="1" ht="12.75">
      <c r="A7" s="61" t="s">
        <v>45</v>
      </c>
      <c r="B7" s="62">
        <f>Gerry!F2</f>
        <v>1782</v>
      </c>
      <c r="C7" s="62" t="str">
        <f>Gerry!F3</f>
        <v>---</v>
      </c>
      <c r="D7" s="62">
        <f>Gerry!L6</f>
        <v>4</v>
      </c>
      <c r="E7" s="62">
        <f>COUNTIF(Gerry!E6:E35,1)</f>
        <v>3</v>
      </c>
      <c r="F7" s="62">
        <f>COUNTIF(Gerry!E6:E35,0.5)</f>
        <v>1</v>
      </c>
      <c r="G7" s="62">
        <f>COUNTIF(Gerry!E6:E35,0.5)</f>
        <v>1</v>
      </c>
      <c r="H7" s="78">
        <f>Gerry!L7</f>
        <v>3.5</v>
      </c>
      <c r="I7" s="63">
        <f>Gerry!L8</f>
        <v>87.5</v>
      </c>
      <c r="J7" s="71">
        <f>Gerry!L10</f>
        <v>1423.5</v>
      </c>
      <c r="K7" s="74">
        <f>Gerry!L12</f>
        <v>1745.5</v>
      </c>
      <c r="L7" s="71">
        <f>Gerry!L9</f>
        <v>1800</v>
      </c>
      <c r="M7" s="74">
        <f>Gerry!L11</f>
        <v>2122</v>
      </c>
      <c r="N7" s="64">
        <f>Gerry!J2</f>
        <v>1789.0683948</v>
      </c>
      <c r="O7" s="65">
        <f t="shared" si="0"/>
        <v>7.068394800000078</v>
      </c>
    </row>
    <row r="8" spans="1:15" s="66" customFormat="1" ht="12.75">
      <c r="A8" s="61" t="s">
        <v>38</v>
      </c>
      <c r="B8" s="62">
        <f>Mike!F2</f>
        <v>1644</v>
      </c>
      <c r="C8" s="62" t="str">
        <f>Mike!F3</f>
        <v>---</v>
      </c>
      <c r="D8" s="62">
        <f>Mike!L6</f>
        <v>9</v>
      </c>
      <c r="E8" s="62">
        <f>COUNTIF(Mike!E6:E35,1)</f>
        <v>6</v>
      </c>
      <c r="F8" s="62">
        <f>COUNTIF(Mike!E6:E35,0.5)</f>
        <v>2</v>
      </c>
      <c r="G8" s="62">
        <f>COUNTIF(Mike!E6:E35,0)</f>
        <v>1</v>
      </c>
      <c r="H8" s="78">
        <f>Mike!L7</f>
        <v>7</v>
      </c>
      <c r="I8" s="63">
        <f>Mike!L8</f>
        <v>77.77777777777779</v>
      </c>
      <c r="J8" s="71">
        <f>Mike!L10</f>
        <v>1442.5555555555557</v>
      </c>
      <c r="K8" s="74">
        <f>Mike!L12</f>
        <v>1653.5555555555557</v>
      </c>
      <c r="L8" s="71">
        <f>Mike!L9</f>
        <v>1800</v>
      </c>
      <c r="M8" s="74">
        <f>Mike!L11</f>
        <v>2011</v>
      </c>
      <c r="N8" s="64">
        <f>Mike!J2</f>
        <v>1627.040552</v>
      </c>
      <c r="O8" s="65">
        <f t="shared" si="0"/>
        <v>-16.959448000000066</v>
      </c>
    </row>
    <row r="9" spans="1:15" s="66" customFormat="1" ht="12.75">
      <c r="A9" s="61" t="s">
        <v>46</v>
      </c>
      <c r="B9" s="62">
        <f>Walter!F2</f>
        <v>1761</v>
      </c>
      <c r="C9" s="62">
        <f>Walter!F3</f>
        <v>1840</v>
      </c>
      <c r="D9" s="62">
        <f>Walter!L6</f>
        <v>7</v>
      </c>
      <c r="E9" s="62">
        <f>COUNTIF(Walter!E6:E35,1)</f>
        <v>4</v>
      </c>
      <c r="F9" s="62">
        <f>COUNTIF(Walter!E5:FG6,0.5)</f>
        <v>0</v>
      </c>
      <c r="G9" s="62">
        <f>COUNTIF(Walter!E6:E35,0)</f>
        <v>1</v>
      </c>
      <c r="H9" s="78">
        <f>Walter!L7</f>
        <v>5</v>
      </c>
      <c r="I9" s="63">
        <f>Walter!L8</f>
        <v>71.42857142857142</v>
      </c>
      <c r="J9" s="71">
        <f>Walter!L10</f>
        <v>1639.142857142857</v>
      </c>
      <c r="K9" s="74">
        <f>Walter!L12</f>
        <v>1797.142857142857</v>
      </c>
      <c r="L9" s="71">
        <f>Walter!L9</f>
        <v>1800</v>
      </c>
      <c r="M9" s="74">
        <f>Walter!L11</f>
        <v>1958</v>
      </c>
      <c r="N9" s="64">
        <f>Walter!J2</f>
        <v>1777.6551902</v>
      </c>
      <c r="O9" s="65">
        <f t="shared" si="0"/>
        <v>16.655190200000106</v>
      </c>
    </row>
    <row r="10" spans="1:15" s="66" customFormat="1" ht="12.75">
      <c r="A10" s="61" t="s">
        <v>24</v>
      </c>
      <c r="B10" s="62">
        <f>Heinz!F2</f>
        <v>1819</v>
      </c>
      <c r="C10" s="62">
        <f>Heinz!F3</f>
        <v>1869</v>
      </c>
      <c r="D10" s="62">
        <f>Heinz!L6</f>
        <v>13</v>
      </c>
      <c r="E10" s="62">
        <f>COUNTIF(Heinz!E6:E35,1)</f>
        <v>6</v>
      </c>
      <c r="F10" s="62">
        <f>COUNTIF(Heinz!E6:E35,0.5)</f>
        <v>4</v>
      </c>
      <c r="G10" s="62">
        <f>COUNTIF(Heinz!E6:E35,0)</f>
        <v>3</v>
      </c>
      <c r="H10" s="78">
        <f>Heinz!L7</f>
        <v>8</v>
      </c>
      <c r="I10" s="63">
        <f>Heinz!L8</f>
        <v>61.53846153846153</v>
      </c>
      <c r="J10" s="71">
        <f>Heinz!L10</f>
        <v>1783.5384615384614</v>
      </c>
      <c r="K10" s="74">
        <f>Heinz!L12</f>
        <v>1863.5384615384614</v>
      </c>
      <c r="L10" s="71">
        <f>Heinz!L9</f>
        <v>1821.923076923077</v>
      </c>
      <c r="M10" s="74">
        <f>Heinz!L11</f>
        <v>1901.923076923077</v>
      </c>
      <c r="N10" s="64">
        <f>Heinz!J2</f>
        <v>1854.7437223</v>
      </c>
      <c r="O10" s="65">
        <f t="shared" si="0"/>
        <v>35.743722299999945</v>
      </c>
    </row>
    <row r="11" spans="1:15" s="66" customFormat="1" ht="12.75">
      <c r="A11" s="61" t="s">
        <v>18</v>
      </c>
      <c r="B11" s="62">
        <f>Gerhard!F2</f>
        <v>1893</v>
      </c>
      <c r="C11" s="62" t="str">
        <f>Gerhard!F3</f>
        <v>---</v>
      </c>
      <c r="D11" s="62">
        <f>Gerhard!L6</f>
        <v>11</v>
      </c>
      <c r="E11" s="62">
        <f>COUNTIF(Gerhard!E6:E35,1)</f>
        <v>5</v>
      </c>
      <c r="F11" s="62">
        <f>COUNTIF(Gerhard!E6:E35,0.5)</f>
        <v>3</v>
      </c>
      <c r="G11" s="62">
        <f>COUNTIF(Gerhard!E6:E35,0)</f>
        <v>3</v>
      </c>
      <c r="H11" s="78">
        <f>Gerhard!L7</f>
        <v>6.5</v>
      </c>
      <c r="I11" s="63">
        <f>Gerhard!L8</f>
        <v>59.09090909090909</v>
      </c>
      <c r="J11" s="71">
        <f>Gerhard!L10</f>
        <v>1885.3636363636363</v>
      </c>
      <c r="K11" s="74">
        <f>Gerhard!L12</f>
        <v>1950.3636363636363</v>
      </c>
      <c r="L11" s="71">
        <f>Gerhard!L9</f>
        <v>1873.3636363636363</v>
      </c>
      <c r="M11" s="74">
        <f>Gerhard!L11</f>
        <v>1938.3636363636363</v>
      </c>
      <c r="N11" s="64">
        <f>Gerhard!J2</f>
        <v>1861.8866287</v>
      </c>
      <c r="O11" s="65">
        <f t="shared" si="0"/>
        <v>-31.113371299999926</v>
      </c>
    </row>
    <row r="12" spans="1:15" s="66" customFormat="1" ht="12.75">
      <c r="A12" s="61" t="s">
        <v>42</v>
      </c>
      <c r="B12" s="62">
        <f>Patrick!F2</f>
        <v>1505</v>
      </c>
      <c r="C12" s="62" t="str">
        <f>Patrick!F3</f>
        <v>---</v>
      </c>
      <c r="D12" s="62">
        <f>Patrick!L6</f>
        <v>8</v>
      </c>
      <c r="E12" s="62">
        <f>COUNTIF(Patrick!E6:E35,1)</f>
        <v>3</v>
      </c>
      <c r="F12" s="62">
        <f>COUNTIF(Patrick!E6:E35,0.5)</f>
        <v>3</v>
      </c>
      <c r="G12" s="62">
        <f>COUNTIF(Patrick!E6:E35,0)</f>
        <v>2</v>
      </c>
      <c r="H12" s="78">
        <f>Patrick!L7</f>
        <v>4.5</v>
      </c>
      <c r="I12" s="63">
        <f>Patrick!L8</f>
        <v>56.25</v>
      </c>
      <c r="J12" s="71">
        <f>Patrick!L10</f>
        <v>1565.5</v>
      </c>
      <c r="K12" s="74">
        <f>Patrick!L12</f>
        <v>1608.5</v>
      </c>
      <c r="L12" s="71">
        <f>Patrick!L9</f>
        <v>1804.375</v>
      </c>
      <c r="M12" s="74">
        <f>Patrick!L11</f>
        <v>1847.375</v>
      </c>
      <c r="N12" s="64">
        <f>Patrick!J2</f>
        <v>1515.4139725</v>
      </c>
      <c r="O12" s="65">
        <f t="shared" si="0"/>
        <v>10.4139725</v>
      </c>
    </row>
    <row r="13" spans="1:15" s="66" customFormat="1" ht="12.75">
      <c r="A13" s="61" t="s">
        <v>20</v>
      </c>
      <c r="B13" s="62">
        <f>Markus!F2</f>
        <v>1790</v>
      </c>
      <c r="C13" s="62">
        <f>Markus!F3</f>
        <v>1951</v>
      </c>
      <c r="D13" s="62">
        <f>Markus!L6</f>
        <v>10</v>
      </c>
      <c r="E13" s="62">
        <f>COUNTIF(Markus!E6:E35,1)</f>
        <v>3</v>
      </c>
      <c r="F13" s="62">
        <f>COUNTIF(Markus!E6:E35,0.5)</f>
        <v>5</v>
      </c>
      <c r="G13" s="62">
        <f>COUNTIF(Markus!E6:E35,0)</f>
        <v>2</v>
      </c>
      <c r="H13" s="78">
        <f>Markus!L7</f>
        <v>5.5</v>
      </c>
      <c r="I13" s="63">
        <f>Markus!L8</f>
        <v>55</v>
      </c>
      <c r="J13" s="71">
        <f>Markus!L10</f>
        <v>1826</v>
      </c>
      <c r="K13" s="74">
        <f>Markus!L12</f>
        <v>1862</v>
      </c>
      <c r="L13" s="71">
        <f>Markus!L9</f>
        <v>1883.8</v>
      </c>
      <c r="M13" s="74">
        <f>Markus!L11</f>
        <v>1919.8</v>
      </c>
      <c r="N13" s="64">
        <f>Markus!J2</f>
        <v>1813.3289</v>
      </c>
      <c r="O13" s="65">
        <f t="shared" si="0"/>
        <v>23.328899999999976</v>
      </c>
    </row>
    <row r="14" spans="1:15" s="66" customFormat="1" ht="12.75">
      <c r="A14" s="61" t="s">
        <v>43</v>
      </c>
      <c r="B14" s="67">
        <f>'Werner sen'!F2</f>
        <v>1326</v>
      </c>
      <c r="C14" s="67" t="str">
        <f>'Werner sen'!F3</f>
        <v>---</v>
      </c>
      <c r="D14" s="67">
        <f>'Werner sen'!L6</f>
        <v>6</v>
      </c>
      <c r="E14" s="62">
        <f>COUNTIF('Werner sen'!E6:E35,1)</f>
        <v>2</v>
      </c>
      <c r="F14" s="62">
        <f>COUNTIF('Werner sen'!E6:E35,0.5)</f>
        <v>2</v>
      </c>
      <c r="G14" s="62">
        <f>COUNTIF('Werner sen'!E6:E35,0)</f>
        <v>2</v>
      </c>
      <c r="H14" s="79">
        <f>'Werner sen'!L7</f>
        <v>3</v>
      </c>
      <c r="I14" s="68">
        <f>'Werner sen'!L8</f>
        <v>50</v>
      </c>
      <c r="J14" s="72">
        <f>'Werner sen'!L10</f>
        <v>1505.6666666666667</v>
      </c>
      <c r="K14" s="74">
        <f>'Werner sen'!L12</f>
        <v>1505.6666666666667</v>
      </c>
      <c r="L14" s="71">
        <f>'Werner sen'!L9</f>
        <v>1800</v>
      </c>
      <c r="M14" s="74">
        <f>'Werner sen'!L11</f>
        <v>1800</v>
      </c>
      <c r="N14" s="64">
        <f>'Werner sen'!J2</f>
        <v>1344.9264944</v>
      </c>
      <c r="O14" s="65">
        <f t="shared" si="0"/>
        <v>18.92649439999991</v>
      </c>
    </row>
    <row r="15" spans="1:15" s="66" customFormat="1" ht="12.75">
      <c r="A15" s="61" t="s">
        <v>22</v>
      </c>
      <c r="B15" s="62">
        <f>Erwin!F2</f>
        <v>1663</v>
      </c>
      <c r="C15" s="62" t="str">
        <f>Erwin!F3</f>
        <v>---</v>
      </c>
      <c r="D15" s="62">
        <f>Erwin!L6</f>
        <v>8</v>
      </c>
      <c r="E15" s="62">
        <f>COUNTIF(Erwin!E6:E35,1)</f>
        <v>2</v>
      </c>
      <c r="F15" s="62">
        <f>COUNTIF(Erwin!E6:E35,0.5)</f>
        <v>3</v>
      </c>
      <c r="G15" s="62">
        <f>COUNTIF(Erwin!E6:E35,0)</f>
        <v>3</v>
      </c>
      <c r="H15" s="78">
        <f>Erwin!L7</f>
        <v>3.5</v>
      </c>
      <c r="I15" s="63">
        <f>Erwin!L8</f>
        <v>43.75</v>
      </c>
      <c r="J15" s="71">
        <f>Erwin!L10</f>
        <v>1768.5</v>
      </c>
      <c r="K15" s="74">
        <f>Erwin!L12</f>
        <v>1718.5</v>
      </c>
      <c r="L15" s="71">
        <f>Erwin!L9</f>
        <v>1848.25</v>
      </c>
      <c r="M15" s="74">
        <f>Erwin!L11</f>
        <v>1798.25</v>
      </c>
      <c r="N15" s="64">
        <f>Erwin!J2</f>
        <v>1701.3180463</v>
      </c>
      <c r="O15" s="65">
        <f t="shared" si="0"/>
        <v>38.318046300000105</v>
      </c>
    </row>
    <row r="16" spans="1:15" s="66" customFormat="1" ht="12.75">
      <c r="A16" s="61" t="s">
        <v>0</v>
      </c>
      <c r="B16" s="62">
        <f>Herbert!F2</f>
        <v>1938</v>
      </c>
      <c r="C16" s="62">
        <f>Herbert!F3</f>
        <v>2031</v>
      </c>
      <c r="D16" s="62">
        <f>Herbert!L6</f>
        <v>6</v>
      </c>
      <c r="E16" s="62">
        <f>COUNTIF(Herbert!E6:E35,1)</f>
        <v>1</v>
      </c>
      <c r="F16" s="62">
        <f>COUNTIF(Herbert!E6:E35,0.5)</f>
        <v>3</v>
      </c>
      <c r="G16" s="62">
        <f>COUNTIF(Herbert!E6:E35,0)</f>
        <v>2</v>
      </c>
      <c r="H16" s="78">
        <f>Herbert!L7</f>
        <v>2.5</v>
      </c>
      <c r="I16" s="63">
        <f>Herbert!L8</f>
        <v>41.66666666666667</v>
      </c>
      <c r="J16" s="71">
        <f>Herbert!L10</f>
        <v>1989.1666666666667</v>
      </c>
      <c r="K16" s="74">
        <f>Herbert!L12</f>
        <v>1924.1666666666667</v>
      </c>
      <c r="L16" s="71">
        <f>Herbert!L9</f>
        <v>2001.6666666666667</v>
      </c>
      <c r="M16" s="74">
        <f>Herbert!L11</f>
        <v>1936.6666666666667</v>
      </c>
      <c r="N16" s="64">
        <f>Herbert!J2</f>
        <v>1951.893386</v>
      </c>
      <c r="O16" s="65">
        <f t="shared" si="0"/>
        <v>13.893385999999964</v>
      </c>
    </row>
    <row r="17" spans="1:15" s="66" customFormat="1" ht="12.75">
      <c r="A17" s="61" t="s">
        <v>15</v>
      </c>
      <c r="B17" s="62">
        <f>Lois!F2</f>
        <v>1938</v>
      </c>
      <c r="C17" s="62" t="str">
        <f>Lois!F3</f>
        <v>---</v>
      </c>
      <c r="D17" s="64">
        <f>Lois!L6</f>
        <v>10</v>
      </c>
      <c r="E17" s="62">
        <f>COUNTIF(Lois!E6:E35,1)</f>
        <v>2</v>
      </c>
      <c r="F17" s="62">
        <f>COUNTIF(Lois!E6:E35,0.5)</f>
        <v>3</v>
      </c>
      <c r="G17" s="62">
        <f>COUNTIF(Lois!E6:E35,0)</f>
        <v>5</v>
      </c>
      <c r="H17" s="78">
        <f>Lois!L7</f>
        <v>3.5</v>
      </c>
      <c r="I17" s="63">
        <f>Lois!L8</f>
        <v>35</v>
      </c>
      <c r="J17" s="71">
        <f>Lois!L10</f>
        <v>1960.8</v>
      </c>
      <c r="K17" s="74">
        <f>Lois!L12</f>
        <v>1850.8</v>
      </c>
      <c r="L17" s="71">
        <f>Lois!L9</f>
        <v>1875</v>
      </c>
      <c r="M17" s="74">
        <f>Lois!L11</f>
        <v>1765</v>
      </c>
      <c r="N17" s="64">
        <f>Lois!J2</f>
        <v>1915.7705824</v>
      </c>
      <c r="O17" s="65">
        <f t="shared" si="0"/>
        <v>-22.229417600000033</v>
      </c>
    </row>
    <row r="18" spans="1:15" s="66" customFormat="1" ht="12.75">
      <c r="A18" s="61" t="s">
        <v>40</v>
      </c>
      <c r="B18" s="62">
        <f>Hermann!F2</f>
        <v>1492</v>
      </c>
      <c r="C18" s="62" t="str">
        <f>Hermann!F3</f>
        <v>---</v>
      </c>
      <c r="D18" s="62">
        <f>Hermann!L6</f>
        <v>6</v>
      </c>
      <c r="E18" s="62">
        <f>COUNTIF(Hermann!E6:E35,1)</f>
        <v>0</v>
      </c>
      <c r="F18" s="62">
        <f>Hermann!J3</f>
        <v>0</v>
      </c>
      <c r="G18" s="62">
        <f>COUNTIF(Tuss!E7:E36,0)</f>
        <v>1</v>
      </c>
      <c r="H18" s="78">
        <f>Hermann!L7</f>
        <v>1.5</v>
      </c>
      <c r="I18" s="63">
        <f>Hermann!L8</f>
        <v>25</v>
      </c>
      <c r="J18" s="71">
        <f>Hermann!L10</f>
        <v>1650.6666666666667</v>
      </c>
      <c r="K18" s="74">
        <f>Hermann!L12</f>
        <v>1457.6666666666667</v>
      </c>
      <c r="L18" s="71">
        <f>Hermann!L9</f>
        <v>1767</v>
      </c>
      <c r="M18" s="74">
        <f>Hermann!L11</f>
        <v>1574</v>
      </c>
      <c r="N18" s="64">
        <f>Hermann!J2</f>
        <v>1505.1056704</v>
      </c>
      <c r="O18" s="65">
        <f t="shared" si="0"/>
        <v>13.105670400000008</v>
      </c>
    </row>
    <row r="19" spans="1:15" s="66" customFormat="1" ht="12.75">
      <c r="A19" s="61" t="s">
        <v>41</v>
      </c>
      <c r="B19" s="62">
        <f>Rene!F2</f>
        <v>1412</v>
      </c>
      <c r="C19" s="62" t="str">
        <f>Rene!F3</f>
        <v>---</v>
      </c>
      <c r="D19" s="62">
        <f>Rene!L6</f>
        <v>6</v>
      </c>
      <c r="E19" s="62">
        <f>COUNTIF(Rene!E6:E35,1)</f>
        <v>0</v>
      </c>
      <c r="F19" s="62">
        <f>COUNTIF(Rene!E6:E35,0.5)</f>
        <v>3</v>
      </c>
      <c r="G19" s="62">
        <f>COUNTIF(Rene!E6:E35,0)</f>
        <v>3</v>
      </c>
      <c r="H19" s="78">
        <f>Rene!L7</f>
        <v>1.5</v>
      </c>
      <c r="I19" s="63">
        <f>Rene!L8</f>
        <v>25</v>
      </c>
      <c r="J19" s="71">
        <f>Rene!L10</f>
        <v>1732.6666666666667</v>
      </c>
      <c r="K19" s="74">
        <f>Rene!L12</f>
        <v>1539.6666666666667</v>
      </c>
      <c r="L19" s="71">
        <f>Rene!L9</f>
        <v>1870.5</v>
      </c>
      <c r="M19" s="74">
        <f>Rene!L11</f>
        <v>1677.5</v>
      </c>
      <c r="N19" s="64">
        <f>Rene!J2</f>
        <v>1415.5569296</v>
      </c>
      <c r="O19" s="65">
        <f t="shared" si="0"/>
        <v>3.556929600000103</v>
      </c>
    </row>
    <row r="20" spans="1:15" s="66" customFormat="1" ht="12.75">
      <c r="A20" s="61" t="s">
        <v>44</v>
      </c>
      <c r="B20" s="62">
        <f>Klaus!F2</f>
        <v>1741</v>
      </c>
      <c r="C20" s="62" t="str">
        <f>Klaus!F3</f>
        <v>---</v>
      </c>
      <c r="D20" s="62">
        <f>Klaus!L6</f>
        <v>6</v>
      </c>
      <c r="E20" s="62">
        <f>COUNTIF(Klaus!E6:E35,1)</f>
        <v>0</v>
      </c>
      <c r="F20" s="62">
        <f>COUNTIF(Klaus!F6:F35,1)</f>
        <v>0</v>
      </c>
      <c r="G20" s="62">
        <f>COUNTIF(Klaus!G6:G35,1)</f>
        <v>0</v>
      </c>
      <c r="H20" s="78">
        <f>Klaus!L7</f>
        <v>1.5</v>
      </c>
      <c r="I20" s="63">
        <f>Klaus!L8</f>
        <v>25</v>
      </c>
      <c r="J20" s="71">
        <f>Klaus!L10</f>
        <v>1676.3333333333333</v>
      </c>
      <c r="K20" s="74">
        <f>Klaus!L12</f>
        <v>1483.3333333333333</v>
      </c>
      <c r="L20" s="71">
        <f>Klaus!L9</f>
        <v>1800</v>
      </c>
      <c r="M20" s="74">
        <f>Klaus!L11</f>
        <v>1607</v>
      </c>
      <c r="N20" s="64">
        <f>Klaus!J2</f>
        <v>1717.8808396</v>
      </c>
      <c r="O20" s="65">
        <f t="shared" si="0"/>
        <v>-23.119160400000055</v>
      </c>
    </row>
    <row r="21" spans="1:15" s="66" customFormat="1" ht="12.75" hidden="1">
      <c r="A21" s="61" t="s">
        <v>118</v>
      </c>
      <c r="B21" s="62" t="str">
        <f>Chris!F2</f>
        <v>---</v>
      </c>
      <c r="C21" s="62" t="str">
        <f>Chris!F3</f>
        <v>---</v>
      </c>
      <c r="D21" s="64">
        <f>Chris!L6</f>
        <v>0</v>
      </c>
      <c r="E21" s="62">
        <f>COUNTIF(Chris!E6:E35,1)</f>
        <v>0</v>
      </c>
      <c r="F21" s="62">
        <f>COUNTIF(Chris!E6:E35,0.5)</f>
        <v>0</v>
      </c>
      <c r="G21" s="62">
        <f>COUNTIF(Chris!E6:E35,0.5)</f>
        <v>0</v>
      </c>
      <c r="H21" s="78">
        <f>Chris!L7</f>
        <v>0</v>
      </c>
      <c r="I21" s="70" t="e">
        <f>Chris!L8</f>
        <v>#DIV/0!</v>
      </c>
      <c r="J21" s="73" t="e">
        <f>Chris!L10</f>
        <v>#DIV/0!</v>
      </c>
      <c r="K21" s="75" t="e">
        <f>Chris!L12</f>
        <v>#DIV/0!</v>
      </c>
      <c r="L21" s="73" t="e">
        <f>Chris!L9</f>
        <v>#DIV/0!</v>
      </c>
      <c r="M21" s="75" t="e">
        <f>Chris!L11</f>
        <v>#DIV/0!</v>
      </c>
      <c r="N21" s="69" t="e">
        <f>Chris!J2</f>
        <v>#VALUE!</v>
      </c>
      <c r="O21" s="65"/>
    </row>
    <row r="22" spans="1:15" ht="12.75">
      <c r="A22" s="15"/>
      <c r="B22" s="10"/>
      <c r="C22" s="10"/>
      <c r="D22" s="10"/>
      <c r="E22" s="10"/>
      <c r="F22" s="10"/>
      <c r="G22" s="10"/>
      <c r="H22" s="10"/>
      <c r="I22" s="10"/>
      <c r="J22" s="26"/>
      <c r="K22" s="27"/>
      <c r="L22" s="26"/>
      <c r="M22" s="43"/>
      <c r="N22" s="15"/>
      <c r="O22" s="46"/>
    </row>
    <row r="23" spans="1:15" ht="12.75">
      <c r="A23" s="17" t="s">
        <v>241</v>
      </c>
      <c r="B23" s="10"/>
      <c r="C23" s="10"/>
      <c r="D23" s="10"/>
      <c r="E23" s="10"/>
      <c r="F23" s="10"/>
      <c r="G23" s="10"/>
      <c r="H23" s="10"/>
      <c r="I23" s="10"/>
      <c r="J23" s="26"/>
      <c r="K23" s="27"/>
      <c r="L23" s="26"/>
      <c r="M23" s="43"/>
      <c r="N23" s="15"/>
      <c r="O23" s="46"/>
    </row>
    <row r="24" spans="1:15" s="13" customFormat="1" ht="12.75">
      <c r="A24" s="17" t="s">
        <v>47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5"/>
    </row>
    <row r="25" spans="1:15" s="13" customFormat="1" ht="12.75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5"/>
    </row>
    <row r="26" spans="1:15" s="13" customFormat="1" ht="12.75">
      <c r="A26" s="17" t="s">
        <v>119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5"/>
    </row>
    <row r="27" spans="1:15" s="13" customFormat="1" ht="12.75" hidden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5"/>
    </row>
    <row r="28" spans="1:15" s="13" customFormat="1" ht="12.75">
      <c r="A28" s="17" t="s">
        <v>162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5"/>
    </row>
    <row r="29" spans="1:15" ht="12.75" hidden="1">
      <c r="A29" s="15"/>
      <c r="B29" s="15"/>
      <c r="C29" s="15"/>
      <c r="D29" s="15"/>
      <c r="E29" s="15"/>
      <c r="F29" s="15"/>
      <c r="G29" s="15"/>
      <c r="H29" s="15"/>
      <c r="I29" s="15"/>
      <c r="J29" s="14"/>
      <c r="K29" s="16"/>
      <c r="L29" s="14"/>
      <c r="M29" s="14"/>
      <c r="N29" s="15"/>
      <c r="O29" s="10"/>
    </row>
    <row r="30" spans="10:14" ht="12.75" hidden="1">
      <c r="J30" s="18"/>
      <c r="K30" s="19"/>
      <c r="L30" s="18"/>
      <c r="M30" s="18"/>
      <c r="N30" s="12"/>
    </row>
    <row r="31" spans="10:14" ht="12.75" hidden="1">
      <c r="J31" s="18"/>
      <c r="K31" s="19"/>
      <c r="L31" s="18"/>
      <c r="M31" s="18"/>
      <c r="N31" s="12"/>
    </row>
    <row r="32" spans="10:14" ht="12.75" hidden="1">
      <c r="J32" s="18"/>
      <c r="L32" s="18"/>
      <c r="M32" s="18"/>
      <c r="N32" s="12"/>
    </row>
    <row r="33" spans="10:14" ht="12.75" hidden="1">
      <c r="J33" s="18"/>
      <c r="L33" s="18"/>
      <c r="M33" s="18"/>
      <c r="N33" s="12"/>
    </row>
    <row r="34" spans="10:14" ht="12.75" hidden="1">
      <c r="J34" s="18"/>
      <c r="L34" s="18"/>
      <c r="M34" s="18"/>
      <c r="N34" s="12"/>
    </row>
    <row r="35" spans="10:14" ht="12.75" hidden="1">
      <c r="J35" s="18"/>
      <c r="L35" s="18"/>
      <c r="M35" s="18"/>
      <c r="N35" s="12"/>
    </row>
    <row r="36" spans="10:14" ht="12.75" hidden="1">
      <c r="J36" s="18"/>
      <c r="L36" s="18"/>
      <c r="M36" s="18"/>
      <c r="N36" s="12"/>
    </row>
    <row r="37" spans="10:14" ht="12.75" hidden="1">
      <c r="J37" s="18"/>
      <c r="L37" s="18"/>
      <c r="M37" s="18"/>
      <c r="N37" s="12"/>
    </row>
    <row r="38" spans="10:14" ht="12.75" hidden="1">
      <c r="J38" s="18"/>
      <c r="L38" s="18"/>
      <c r="M38" s="18"/>
      <c r="N38" s="12"/>
    </row>
    <row r="39" spans="10:14" ht="12.75" hidden="1">
      <c r="J39" s="18"/>
      <c r="L39" s="18"/>
      <c r="M39" s="18"/>
      <c r="N39" s="12"/>
    </row>
    <row r="40" spans="10:14" ht="12.75" hidden="1">
      <c r="J40" s="18"/>
      <c r="L40" s="18"/>
      <c r="M40" s="18"/>
      <c r="N40" s="12"/>
    </row>
    <row r="41" spans="10:14" ht="12.75" hidden="1">
      <c r="J41" s="18"/>
      <c r="L41" s="18"/>
      <c r="M41" s="18"/>
      <c r="N41" s="12"/>
    </row>
    <row r="42" spans="10:14" ht="12.75" hidden="1">
      <c r="J42" s="18"/>
      <c r="L42" s="18"/>
      <c r="M42" s="18"/>
      <c r="N42" s="12"/>
    </row>
    <row r="43" spans="10:14" ht="12.75" hidden="1">
      <c r="J43" s="18"/>
      <c r="L43" s="18"/>
      <c r="M43" s="18"/>
      <c r="N43" s="12"/>
    </row>
    <row r="44" ht="12.75" hidden="1">
      <c r="N44" s="12"/>
    </row>
    <row r="45" ht="12.75" hidden="1">
      <c r="N45" s="12"/>
    </row>
    <row r="46" ht="12.75" hidden="1">
      <c r="N46" s="12"/>
    </row>
    <row r="47" ht="12.75" hidden="1">
      <c r="N47" s="12"/>
    </row>
    <row r="48" ht="12.75" hidden="1">
      <c r="N48" s="12"/>
    </row>
    <row r="49" ht="12.75" hidden="1">
      <c r="N49" s="12"/>
    </row>
    <row r="50" ht="12.75" hidden="1">
      <c r="N50" s="12"/>
    </row>
    <row r="51" ht="12.75" hidden="1">
      <c r="N51" s="12"/>
    </row>
    <row r="52" ht="12.75" hidden="1">
      <c r="N52" s="12"/>
    </row>
    <row r="53" ht="12.75" hidden="1"/>
    <row r="54" ht="12.75" hidden="1"/>
    <row r="55" ht="12.75" hidden="1"/>
  </sheetData>
  <sheetProtection/>
  <mergeCells count="1">
    <mergeCell ref="A1:O1"/>
  </mergeCells>
  <hyperlinks>
    <hyperlink ref="A4" location="'Werner jun'!A1" display="Werner Lamberger jun."/>
    <hyperlink ref="A8" location="Mike!A1" display="Michael Thurner"/>
    <hyperlink ref="A12" location="Patrick!A1" display="Patrick Schöpf"/>
    <hyperlink ref="A6" location="Tuss!A1" display="Manfred Theussl"/>
    <hyperlink ref="A3" location="Thomas!A1" display="Thomas Feichtner"/>
    <hyperlink ref="A20" location="Klaus!A1" display="Klaus Ellmauer"/>
    <hyperlink ref="A13" location="Markus!A1" display="Markus Grießer"/>
    <hyperlink ref="A11" location="Gerhard!A1" display="Gerhard Schöpf"/>
    <hyperlink ref="A17" location="Lois!A1" display="Alois Grundner"/>
    <hyperlink ref="A16" location="Herbert!A1" display="Herbert Gampersberger"/>
    <hyperlink ref="A10" location="Heinz!A1" display="Heinz Bernert"/>
    <hyperlink ref="A15" location="Erwin!A1" display="Erwin Müllauer"/>
    <hyperlink ref="A7" location="Gerry!A1" display="Gerhard Kreuzer"/>
    <hyperlink ref="A14" location="'Werner sen'!A1" display="Lamberger Werner sen."/>
    <hyperlink ref="A5" location="Gü!A1" display="Günter Hahn"/>
    <hyperlink ref="A19" location="Rene!A1" display="Rene Sauerschnig"/>
    <hyperlink ref="A21" location="Chris!A1" display="Christine Grundner"/>
    <hyperlink ref="A18" location="hermann!A1" display="Hermann Pichler"/>
    <hyperlink ref="A9" location="walter!A1" display="Walter Scharler"/>
  </hyperlinks>
  <printOptions/>
  <pageMargins left="0.75" right="0.75" top="1" bottom="1" header="0.4921259845" footer="0.4921259845"/>
  <pageSetup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9.8515625" style="5" customWidth="1"/>
    <col min="2" max="2" width="13.28125" style="0" customWidth="1"/>
    <col min="3" max="3" width="9.140625" style="3" customWidth="1"/>
    <col min="4" max="4" width="9.28125" style="2" customWidth="1"/>
    <col min="5" max="5" width="8.421875" style="2" customWidth="1"/>
    <col min="6" max="6" width="6.28125" style="2" customWidth="1"/>
    <col min="7" max="8" width="5.8515625" style="2" customWidth="1"/>
    <col min="9" max="9" width="7.7109375" style="2" customWidth="1"/>
    <col min="10" max="10" width="4.8515625" style="0" customWidth="1"/>
    <col min="11" max="11" width="29.28125" style="5" customWidth="1"/>
    <col min="12" max="12" width="15.28125" style="5" customWidth="1"/>
  </cols>
  <sheetData>
    <row r="1" spans="1:12" s="1" customFormat="1" ht="40.5" customHeight="1">
      <c r="A1" s="77" t="s">
        <v>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2065</v>
      </c>
      <c r="G2" s="28"/>
      <c r="H2" s="40" t="s">
        <v>109</v>
      </c>
      <c r="I2" s="24"/>
      <c r="J2" s="40">
        <f>F2+SUM(H6:H42)</f>
        <v>2065.356445</v>
      </c>
      <c r="K2" s="23" t="s">
        <v>106</v>
      </c>
      <c r="L2" s="39">
        <f>(3400-F2)*(3400-F2)/100000</f>
        <v>17.82225</v>
      </c>
    </row>
    <row r="3" spans="1:12" ht="12.75">
      <c r="A3" s="29"/>
      <c r="B3" s="30"/>
      <c r="C3" s="28"/>
      <c r="D3" s="28"/>
      <c r="E3" s="23" t="s">
        <v>2</v>
      </c>
      <c r="F3" s="25">
        <v>2064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72</v>
      </c>
      <c r="B6" s="6" t="s">
        <v>71</v>
      </c>
      <c r="C6" s="7">
        <v>1800</v>
      </c>
      <c r="D6" s="7">
        <v>1325</v>
      </c>
      <c r="E6" s="7">
        <v>1</v>
      </c>
      <c r="F6" s="7">
        <v>4</v>
      </c>
      <c r="G6" s="7" t="s">
        <v>10</v>
      </c>
      <c r="H6" s="41"/>
      <c r="I6" s="44">
        <f aca="true" t="shared" si="0" ref="I6:I11">VLOOKUP($F$2-D6,elodiff,2,TRUE)</f>
        <v>1</v>
      </c>
      <c r="J6" s="5"/>
      <c r="K6" s="4" t="s">
        <v>11</v>
      </c>
      <c r="L6" s="21">
        <f>COUNT(E6:E50)</f>
        <v>6</v>
      </c>
    </row>
    <row r="7" spans="1:12" ht="12.75">
      <c r="A7" s="5" t="s">
        <v>136</v>
      </c>
      <c r="B7" s="6" t="s">
        <v>135</v>
      </c>
      <c r="C7" s="7">
        <v>1800</v>
      </c>
      <c r="D7" s="7">
        <v>1468</v>
      </c>
      <c r="E7" s="7">
        <v>1</v>
      </c>
      <c r="F7" s="7">
        <v>2</v>
      </c>
      <c r="G7" s="7" t="s">
        <v>17</v>
      </c>
      <c r="H7" s="41"/>
      <c r="I7" s="44">
        <f t="shared" si="0"/>
        <v>0.98</v>
      </c>
      <c r="J7" s="5"/>
      <c r="K7" s="4" t="s">
        <v>13</v>
      </c>
      <c r="L7" s="21">
        <f>SUM(E6:E50)</f>
        <v>6</v>
      </c>
    </row>
    <row r="8" spans="1:12" ht="12.75">
      <c r="A8" s="5" t="s">
        <v>154</v>
      </c>
      <c r="B8" s="6" t="s">
        <v>48</v>
      </c>
      <c r="C8" s="7">
        <v>1800</v>
      </c>
      <c r="D8" s="7">
        <v>1200</v>
      </c>
      <c r="E8" s="7">
        <v>1</v>
      </c>
      <c r="F8" s="7">
        <v>3</v>
      </c>
      <c r="G8" s="7" t="s">
        <v>17</v>
      </c>
      <c r="H8" s="41"/>
      <c r="I8" s="44">
        <f t="shared" si="0"/>
        <v>1</v>
      </c>
      <c r="J8" s="5"/>
      <c r="K8" s="4" t="s">
        <v>14</v>
      </c>
      <c r="L8" s="20">
        <f>L7/(L6/100)</f>
        <v>100</v>
      </c>
    </row>
    <row r="9" spans="1:12" ht="12.75">
      <c r="A9" s="5" t="s">
        <v>172</v>
      </c>
      <c r="B9" s="6" t="s">
        <v>173</v>
      </c>
      <c r="C9" s="7">
        <v>1800</v>
      </c>
      <c r="D9" s="7">
        <v>1699</v>
      </c>
      <c r="E9" s="7">
        <v>1</v>
      </c>
      <c r="F9" s="7">
        <v>5</v>
      </c>
      <c r="G9" s="7" t="s">
        <v>10</v>
      </c>
      <c r="H9" s="41"/>
      <c r="I9" s="44">
        <f t="shared" si="0"/>
        <v>0.9</v>
      </c>
      <c r="J9" s="5"/>
      <c r="K9" s="4" t="s">
        <v>81</v>
      </c>
      <c r="L9" s="20">
        <f>(SUM(C5:C49))/(COUNT(C5:C49))</f>
        <v>1800</v>
      </c>
    </row>
    <row r="10" spans="1:12" ht="12.75">
      <c r="A10" s="5" t="s">
        <v>137</v>
      </c>
      <c r="B10" s="6" t="s">
        <v>135</v>
      </c>
      <c r="C10" s="7">
        <v>1800</v>
      </c>
      <c r="D10" s="7">
        <v>1477</v>
      </c>
      <c r="E10" s="7">
        <v>1</v>
      </c>
      <c r="F10" s="7">
        <v>3</v>
      </c>
      <c r="G10" s="7" t="s">
        <v>17</v>
      </c>
      <c r="H10" s="41">
        <f>$L$2*(E10-I10)</f>
        <v>0.35644500000000034</v>
      </c>
      <c r="I10" s="44">
        <f t="shared" si="0"/>
        <v>0.98</v>
      </c>
      <c r="J10" s="5"/>
      <c r="K10" s="4" t="s">
        <v>80</v>
      </c>
      <c r="L10" s="20">
        <f>(SUM(D6:D50))/(COUNT(D6:D50))</f>
        <v>1394.8333333333333</v>
      </c>
    </row>
    <row r="11" spans="1:12" ht="12.75">
      <c r="A11" s="5" t="s">
        <v>154</v>
      </c>
      <c r="B11" s="5" t="s">
        <v>48</v>
      </c>
      <c r="C11" s="7">
        <v>1800</v>
      </c>
      <c r="D11" s="7">
        <v>1200</v>
      </c>
      <c r="E11" s="7">
        <v>1</v>
      </c>
      <c r="F11" s="7">
        <v>3</v>
      </c>
      <c r="G11" s="7" t="s">
        <v>10</v>
      </c>
      <c r="H11" s="41">
        <f>$L$2*(E11-I11)</f>
        <v>0</v>
      </c>
      <c r="I11" s="44">
        <f t="shared" si="0"/>
        <v>1</v>
      </c>
      <c r="J11" s="5"/>
      <c r="K11" s="4" t="s">
        <v>75</v>
      </c>
      <c r="L11" s="21">
        <f>L9+VLOOKUP(L8,pkt,2,TRUE)</f>
        <v>2477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2071.833333333333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7.8515625" style="5" customWidth="1"/>
    <col min="2" max="2" width="14.421875" style="0" customWidth="1"/>
    <col min="3" max="3" width="8.57421875" style="3" customWidth="1"/>
    <col min="4" max="4" width="8.00390625" style="2" customWidth="1"/>
    <col min="5" max="5" width="8.421875" style="2" customWidth="1"/>
    <col min="6" max="6" width="6.28125" style="2" customWidth="1"/>
    <col min="7" max="8" width="5.8515625" style="2" customWidth="1"/>
    <col min="9" max="9" width="7.57421875" style="2" customWidth="1"/>
    <col min="10" max="10" width="4.8515625" style="0" customWidth="1"/>
    <col min="11" max="11" width="29.8515625" style="5" customWidth="1"/>
    <col min="12" max="12" width="15.28125" style="5" customWidth="1"/>
  </cols>
  <sheetData>
    <row r="1" spans="1:12" s="1" customFormat="1" ht="40.5" customHeight="1">
      <c r="A1" s="77" t="s">
        <v>95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1644</v>
      </c>
      <c r="G2" s="28"/>
      <c r="H2" s="40" t="s">
        <v>109</v>
      </c>
      <c r="I2" s="24"/>
      <c r="J2" s="40">
        <f>F2+SUM(H6:H42)</f>
        <v>1627.040552</v>
      </c>
      <c r="K2" s="23" t="s">
        <v>106</v>
      </c>
      <c r="L2" s="39">
        <f>(3400-F2)*(3400-F2)/100000</f>
        <v>30.83536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51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52</v>
      </c>
      <c r="B6" s="6" t="s">
        <v>48</v>
      </c>
      <c r="C6" s="51">
        <v>1800</v>
      </c>
      <c r="D6" s="7">
        <v>1429</v>
      </c>
      <c r="E6" s="7">
        <v>1</v>
      </c>
      <c r="F6" s="7">
        <v>5</v>
      </c>
      <c r="G6" s="7" t="s">
        <v>10</v>
      </c>
      <c r="H6" s="41"/>
      <c r="I6" s="44">
        <f aca="true" t="shared" si="0" ref="I6:I13">VLOOKUP($F$2-D6,elodiff,2,TRUE)</f>
        <v>0.77</v>
      </c>
      <c r="J6" s="5"/>
      <c r="K6" s="4" t="s">
        <v>11</v>
      </c>
      <c r="L6" s="21">
        <f>COUNT(E6:E50)</f>
        <v>9</v>
      </c>
    </row>
    <row r="7" spans="1:12" ht="12.75">
      <c r="A7" s="5" t="s">
        <v>63</v>
      </c>
      <c r="B7" s="6" t="s">
        <v>59</v>
      </c>
      <c r="C7" s="51">
        <v>1800</v>
      </c>
      <c r="D7" s="7">
        <v>1588</v>
      </c>
      <c r="E7" s="7">
        <v>1</v>
      </c>
      <c r="F7" s="7">
        <v>5</v>
      </c>
      <c r="G7" s="7" t="s">
        <v>17</v>
      </c>
      <c r="H7" s="41"/>
      <c r="I7" s="44">
        <f t="shared" si="0"/>
        <v>0.58</v>
      </c>
      <c r="J7" s="5"/>
      <c r="K7" s="4" t="s">
        <v>13</v>
      </c>
      <c r="L7" s="21">
        <f>SUM(E6:E50)</f>
        <v>7</v>
      </c>
    </row>
    <row r="8" spans="1:12" ht="12.75">
      <c r="A8" s="5" t="s">
        <v>138</v>
      </c>
      <c r="B8" s="6" t="s">
        <v>135</v>
      </c>
      <c r="C8" s="51">
        <v>1800</v>
      </c>
      <c r="D8" s="7">
        <v>1683</v>
      </c>
      <c r="E8" s="7">
        <v>0.5</v>
      </c>
      <c r="F8" s="7">
        <v>4</v>
      </c>
      <c r="G8" s="7" t="s">
        <v>17</v>
      </c>
      <c r="H8" s="41"/>
      <c r="I8" s="44">
        <f t="shared" si="0"/>
        <v>0.44</v>
      </c>
      <c r="J8" s="5"/>
      <c r="K8" s="4" t="s">
        <v>14</v>
      </c>
      <c r="L8" s="20">
        <f>L7/(L6/100)</f>
        <v>77.77777777777779</v>
      </c>
    </row>
    <row r="9" spans="1:12" ht="12.75">
      <c r="A9" s="5" t="s">
        <v>144</v>
      </c>
      <c r="B9" s="6" t="s">
        <v>139</v>
      </c>
      <c r="C9" s="51">
        <v>1800</v>
      </c>
      <c r="D9" s="7">
        <v>1457</v>
      </c>
      <c r="E9" s="7">
        <v>1</v>
      </c>
      <c r="F9" s="7">
        <v>5</v>
      </c>
      <c r="G9" s="7" t="s">
        <v>10</v>
      </c>
      <c r="H9" s="41"/>
      <c r="I9" s="44">
        <f t="shared" si="0"/>
        <v>0.74</v>
      </c>
      <c r="J9" s="5"/>
      <c r="K9" s="4" t="s">
        <v>81</v>
      </c>
      <c r="L9" s="20">
        <f>(SUM(C5:C49))/(COUNT(C5:C49))</f>
        <v>1800</v>
      </c>
    </row>
    <row r="10" spans="1:12" ht="12.75">
      <c r="A10" s="5" t="s">
        <v>155</v>
      </c>
      <c r="B10" s="6" t="s">
        <v>48</v>
      </c>
      <c r="C10" s="7">
        <v>1800</v>
      </c>
      <c r="D10" s="7">
        <v>1200</v>
      </c>
      <c r="E10" s="7">
        <v>1</v>
      </c>
      <c r="F10" s="7">
        <v>4</v>
      </c>
      <c r="G10" s="7" t="s">
        <v>10</v>
      </c>
      <c r="H10" s="41"/>
      <c r="I10" s="44">
        <f t="shared" si="0"/>
        <v>0.94</v>
      </c>
      <c r="J10" s="5"/>
      <c r="K10" s="4" t="s">
        <v>80</v>
      </c>
      <c r="L10" s="20">
        <f>(SUM(D6:D50))/(COUNT(D6:D50))</f>
        <v>1442.5555555555557</v>
      </c>
    </row>
    <row r="11" spans="1:12" ht="12.75">
      <c r="A11" s="5" t="s">
        <v>72</v>
      </c>
      <c r="B11" s="5" t="s">
        <v>179</v>
      </c>
      <c r="C11" s="7">
        <v>1800</v>
      </c>
      <c r="D11" s="7">
        <v>1350</v>
      </c>
      <c r="E11" s="7">
        <v>1</v>
      </c>
      <c r="F11" s="7">
        <v>1</v>
      </c>
      <c r="G11" s="7" t="s">
        <v>10</v>
      </c>
      <c r="H11" s="41">
        <f>$L$2*(E11-I11)</f>
        <v>4.625304000000001</v>
      </c>
      <c r="I11" s="44">
        <f t="shared" si="0"/>
        <v>0.85</v>
      </c>
      <c r="J11" s="5"/>
      <c r="K11" s="4" t="s">
        <v>75</v>
      </c>
      <c r="L11" s="21">
        <f>L9+VLOOKUP(L8,pkt,2,TRUE)</f>
        <v>2011</v>
      </c>
    </row>
    <row r="12" spans="1:12" ht="12.75">
      <c r="A12" s="5" t="s">
        <v>194</v>
      </c>
      <c r="B12" s="6" t="s">
        <v>135</v>
      </c>
      <c r="C12" s="7">
        <v>1800</v>
      </c>
      <c r="D12" s="7">
        <v>1422</v>
      </c>
      <c r="E12" s="7">
        <v>0</v>
      </c>
      <c r="F12" s="7">
        <v>1</v>
      </c>
      <c r="G12" s="7" t="s">
        <v>17</v>
      </c>
      <c r="H12" s="41">
        <f>$L$2*(E12-I12)</f>
        <v>-24.051580800000004</v>
      </c>
      <c r="I12" s="44">
        <f t="shared" si="0"/>
        <v>0.78</v>
      </c>
      <c r="J12" s="5"/>
      <c r="K12" s="4" t="s">
        <v>76</v>
      </c>
      <c r="L12" s="20">
        <f>L10+VLOOKUP(L8,pkt,2,TRUE)</f>
        <v>1653.5555555555557</v>
      </c>
    </row>
    <row r="13" spans="1:12" ht="12.75">
      <c r="A13" s="5" t="s">
        <v>213</v>
      </c>
      <c r="B13" s="6" t="s">
        <v>48</v>
      </c>
      <c r="C13" s="7">
        <v>1800</v>
      </c>
      <c r="D13" s="7">
        <v>1200</v>
      </c>
      <c r="E13" s="7">
        <v>1</v>
      </c>
      <c r="F13" s="7">
        <v>4</v>
      </c>
      <c r="G13" s="7" t="s">
        <v>17</v>
      </c>
      <c r="H13" s="41">
        <f>$L$2*(E13-I13)</f>
        <v>1.8501216000000018</v>
      </c>
      <c r="I13" s="44">
        <f t="shared" si="0"/>
        <v>0.94</v>
      </c>
      <c r="J13" s="5"/>
      <c r="L13" s="22"/>
    </row>
    <row r="14" spans="1:12" ht="12.75">
      <c r="A14" s="5" t="s">
        <v>237</v>
      </c>
      <c r="B14" s="6" t="s">
        <v>236</v>
      </c>
      <c r="C14" s="7">
        <v>1800</v>
      </c>
      <c r="D14" s="7">
        <v>1654</v>
      </c>
      <c r="E14" s="7">
        <v>0.5</v>
      </c>
      <c r="F14" s="7">
        <v>6</v>
      </c>
      <c r="G14" s="7" t="s">
        <v>17</v>
      </c>
      <c r="H14" s="41">
        <f>$L$2*(E14-I14)</f>
        <v>0.6167072000000006</v>
      </c>
      <c r="I14" s="44">
        <f>VLOOKUP($F$2-D14,elodiff,2,TRUE)</f>
        <v>0.48</v>
      </c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8.28125" style="5" customWidth="1"/>
    <col min="2" max="2" width="16.28125" style="0" customWidth="1"/>
    <col min="3" max="3" width="8.57421875" style="3" customWidth="1"/>
    <col min="4" max="4" width="8.7109375" style="2" customWidth="1"/>
    <col min="5" max="5" width="8.28125" style="2" customWidth="1"/>
    <col min="6" max="6" width="6.28125" style="2" customWidth="1"/>
    <col min="7" max="7" width="5.57421875" style="2" customWidth="1"/>
    <col min="8" max="8" width="6.8515625" style="2" customWidth="1"/>
    <col min="9" max="9" width="7.7109375" style="2" customWidth="1"/>
    <col min="10" max="10" width="4.8515625" style="0" customWidth="1"/>
    <col min="11" max="11" width="29.140625" style="5" customWidth="1"/>
    <col min="12" max="12" width="15.28125" style="5" customWidth="1"/>
  </cols>
  <sheetData>
    <row r="1" spans="1:12" s="1" customFormat="1" ht="40.5" customHeight="1">
      <c r="A1" s="77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1997</v>
      </c>
      <c r="G2" s="28"/>
      <c r="H2" s="40" t="s">
        <v>109</v>
      </c>
      <c r="I2" s="24"/>
      <c r="J2" s="40">
        <f>F2+SUM(H6:H42)</f>
        <v>1982.6306143</v>
      </c>
      <c r="K2" s="23" t="s">
        <v>106</v>
      </c>
      <c r="L2" s="39">
        <f>(3400-F2)*(3400-F2)/100000</f>
        <v>19.68409</v>
      </c>
    </row>
    <row r="3" spans="1:12" ht="12.75">
      <c r="A3" s="29"/>
      <c r="B3" s="30"/>
      <c r="C3" s="28"/>
      <c r="D3" s="28"/>
      <c r="E3" s="23" t="s">
        <v>2</v>
      </c>
      <c r="F3" s="25">
        <v>2076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51</v>
      </c>
      <c r="B6" s="6" t="s">
        <v>48</v>
      </c>
      <c r="C6" s="7">
        <v>1800</v>
      </c>
      <c r="D6" s="7">
        <v>1623</v>
      </c>
      <c r="E6" s="7">
        <v>1</v>
      </c>
      <c r="F6" s="7">
        <v>4</v>
      </c>
      <c r="G6" s="7" t="s">
        <v>17</v>
      </c>
      <c r="H6" s="41"/>
      <c r="I6" s="44">
        <f aca="true" t="shared" si="0" ref="I6:I13">VLOOKUP($F$2-D6,elodiff,2,TRUE)</f>
        <v>0.9</v>
      </c>
      <c r="J6" s="5"/>
      <c r="K6" s="4" t="s">
        <v>11</v>
      </c>
      <c r="L6" s="21">
        <f>COUNT(E6:E50)</f>
        <v>8</v>
      </c>
    </row>
    <row r="7" spans="1:12" ht="12.75">
      <c r="A7" s="5" t="s">
        <v>73</v>
      </c>
      <c r="B7" s="6" t="s">
        <v>71</v>
      </c>
      <c r="C7" s="7">
        <v>1634</v>
      </c>
      <c r="D7" s="7">
        <v>1474</v>
      </c>
      <c r="E7" s="7">
        <v>1</v>
      </c>
      <c r="F7" s="7">
        <v>1</v>
      </c>
      <c r="G7" s="7" t="s">
        <v>17</v>
      </c>
      <c r="H7" s="41"/>
      <c r="I7" s="44">
        <f t="shared" si="0"/>
        <v>0.97</v>
      </c>
      <c r="J7" s="5"/>
      <c r="K7" s="4" t="s">
        <v>13</v>
      </c>
      <c r="L7" s="21">
        <f>SUM(E6:E50)</f>
        <v>7</v>
      </c>
    </row>
    <row r="8" spans="1:12" ht="12.75">
      <c r="A8" s="5" t="s">
        <v>125</v>
      </c>
      <c r="B8" s="6" t="s">
        <v>121</v>
      </c>
      <c r="C8" s="51">
        <v>1800</v>
      </c>
      <c r="D8" s="7">
        <v>1499</v>
      </c>
      <c r="E8" s="7">
        <v>1</v>
      </c>
      <c r="F8" s="7">
        <v>5</v>
      </c>
      <c r="G8" s="7" t="s">
        <v>17</v>
      </c>
      <c r="H8" s="41"/>
      <c r="I8" s="44">
        <f t="shared" si="0"/>
        <v>0.96</v>
      </c>
      <c r="J8" s="5"/>
      <c r="K8" s="4" t="s">
        <v>14</v>
      </c>
      <c r="L8" s="20">
        <f>L7/(L6/100)</f>
        <v>87.5</v>
      </c>
    </row>
    <row r="9" spans="1:12" ht="12.75">
      <c r="A9" s="5" t="s">
        <v>134</v>
      </c>
      <c r="B9" s="6" t="s">
        <v>135</v>
      </c>
      <c r="C9" s="51">
        <v>1800</v>
      </c>
      <c r="D9" s="7">
        <v>1595</v>
      </c>
      <c r="E9" s="7">
        <v>1</v>
      </c>
      <c r="F9" s="7">
        <v>1</v>
      </c>
      <c r="G9" s="7" t="s">
        <v>10</v>
      </c>
      <c r="H9" s="41"/>
      <c r="I9" s="44">
        <f t="shared" si="0"/>
        <v>0.92</v>
      </c>
      <c r="J9" s="5"/>
      <c r="K9" s="4" t="s">
        <v>81</v>
      </c>
      <c r="L9" s="20">
        <f>(SUM(C5:C49))/(COUNT(C5:C49))</f>
        <v>1779.25</v>
      </c>
    </row>
    <row r="10" spans="1:12" ht="12.75">
      <c r="A10" s="5" t="s">
        <v>180</v>
      </c>
      <c r="B10" s="6" t="s">
        <v>179</v>
      </c>
      <c r="C10" s="7">
        <v>1800</v>
      </c>
      <c r="D10" s="7">
        <v>1200</v>
      </c>
      <c r="E10" s="7">
        <v>1</v>
      </c>
      <c r="F10" s="7">
        <v>2</v>
      </c>
      <c r="G10" s="7" t="s">
        <v>17</v>
      </c>
      <c r="H10" s="41">
        <f>$L$2*(E10-I10)</f>
        <v>0</v>
      </c>
      <c r="I10" s="44">
        <f t="shared" si="0"/>
        <v>1</v>
      </c>
      <c r="J10" s="5"/>
      <c r="K10" s="4" t="s">
        <v>80</v>
      </c>
      <c r="L10" s="20">
        <f>(SUM(D6:D50))/(COUNT(D6:D50))</f>
        <v>1507.5</v>
      </c>
    </row>
    <row r="11" spans="1:12" ht="12.75">
      <c r="A11" s="5" t="s">
        <v>136</v>
      </c>
      <c r="B11" s="5" t="s">
        <v>135</v>
      </c>
      <c r="C11" s="7">
        <v>1800</v>
      </c>
      <c r="D11" s="7">
        <v>1473</v>
      </c>
      <c r="E11" s="7">
        <v>1</v>
      </c>
      <c r="F11" s="7">
        <v>2</v>
      </c>
      <c r="G11" s="7" t="s">
        <v>10</v>
      </c>
      <c r="H11" s="41">
        <f>$L$2*(E11-I11)</f>
        <v>0.5905227000000005</v>
      </c>
      <c r="I11" s="44">
        <f t="shared" si="0"/>
        <v>0.97</v>
      </c>
      <c r="J11" s="5"/>
      <c r="K11" s="4" t="s">
        <v>75</v>
      </c>
      <c r="L11" s="20">
        <f>L9+VLOOKUP(L8,pkt,2,TRUE)</f>
        <v>2101.25</v>
      </c>
    </row>
    <row r="12" spans="1:12" ht="12.75">
      <c r="A12" s="5" t="s">
        <v>152</v>
      </c>
      <c r="B12" s="6" t="s">
        <v>210</v>
      </c>
      <c r="C12" s="7">
        <v>1800</v>
      </c>
      <c r="D12" s="7">
        <v>1421</v>
      </c>
      <c r="E12" s="7">
        <v>1</v>
      </c>
      <c r="F12" s="7">
        <v>1</v>
      </c>
      <c r="G12" s="7" t="s">
        <v>10</v>
      </c>
      <c r="H12" s="41">
        <f>$L$2*(E12-I12)</f>
        <v>0.39368180000000036</v>
      </c>
      <c r="I12" s="44">
        <f t="shared" si="0"/>
        <v>0.98</v>
      </c>
      <c r="J12" s="5"/>
      <c r="K12" s="4" t="s">
        <v>76</v>
      </c>
      <c r="L12" s="20">
        <f>L10+VLOOKUP(L8,pkt,2,TRUE)</f>
        <v>1829.5</v>
      </c>
    </row>
    <row r="13" spans="1:12" ht="12.75">
      <c r="A13" s="5" t="s">
        <v>229</v>
      </c>
      <c r="B13" s="6" t="s">
        <v>228</v>
      </c>
      <c r="C13" s="7">
        <v>1800</v>
      </c>
      <c r="D13" s="7">
        <v>1775</v>
      </c>
      <c r="E13" s="7">
        <v>0</v>
      </c>
      <c r="F13" s="7">
        <v>4</v>
      </c>
      <c r="G13" s="7" t="s">
        <v>17</v>
      </c>
      <c r="H13" s="41">
        <f>$L$2*(E13-I13)</f>
        <v>-15.353590200000001</v>
      </c>
      <c r="I13" s="44">
        <f t="shared" si="0"/>
        <v>0.78</v>
      </c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7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9.00390625" style="5" customWidth="1"/>
    <col min="2" max="2" width="15.140625" style="0" customWidth="1"/>
    <col min="3" max="3" width="8.28125" style="3" customWidth="1"/>
    <col min="4" max="4" width="9.140625" style="2" customWidth="1"/>
    <col min="5" max="5" width="8.8515625" style="2" customWidth="1"/>
    <col min="6" max="6" width="6.28125" style="2" customWidth="1"/>
    <col min="7" max="7" width="5.7109375" style="2" customWidth="1"/>
    <col min="8" max="8" width="6.8515625" style="2" customWidth="1"/>
    <col min="9" max="9" width="7.28125" style="2" customWidth="1"/>
    <col min="10" max="10" width="4.8515625" style="0" customWidth="1"/>
    <col min="11" max="11" width="29.7109375" style="5" customWidth="1"/>
    <col min="12" max="12" width="15.28125" style="5" customWidth="1"/>
  </cols>
  <sheetData>
    <row r="1" spans="1:12" s="1" customFormat="1" ht="40.5" customHeight="1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1492</v>
      </c>
      <c r="G2" s="28"/>
      <c r="H2" s="40" t="s">
        <v>109</v>
      </c>
      <c r="I2" s="24"/>
      <c r="J2" s="40">
        <f>F2+SUM(H6:H42)</f>
        <v>1505.1056704</v>
      </c>
      <c r="K2" s="23" t="s">
        <v>106</v>
      </c>
      <c r="L2" s="39">
        <f>(3400-F2)*(3400-F2)/100000</f>
        <v>36.40464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49</v>
      </c>
      <c r="B6" s="6" t="s">
        <v>48</v>
      </c>
      <c r="C6" s="7">
        <v>1800</v>
      </c>
      <c r="D6" s="7">
        <v>1666</v>
      </c>
      <c r="E6" s="7">
        <v>0</v>
      </c>
      <c r="F6" s="7">
        <v>2</v>
      </c>
      <c r="G6" s="7" t="s">
        <v>17</v>
      </c>
      <c r="H6" s="41"/>
      <c r="I6" s="44">
        <f aca="true" t="shared" si="0" ref="I6:I11">VLOOKUP($F$2-D6,elodiff,2,TRUE)</f>
        <v>0.26</v>
      </c>
      <c r="J6" s="5"/>
      <c r="K6" s="4" t="s">
        <v>11</v>
      </c>
      <c r="L6" s="21">
        <f>COUNT(E6:E50)</f>
        <v>6</v>
      </c>
    </row>
    <row r="7" spans="1:12" ht="12.75">
      <c r="A7" s="5" t="s">
        <v>141</v>
      </c>
      <c r="B7" s="6" t="s">
        <v>139</v>
      </c>
      <c r="C7" s="7">
        <v>1800</v>
      </c>
      <c r="D7" s="7">
        <v>1731</v>
      </c>
      <c r="E7" s="7">
        <v>0</v>
      </c>
      <c r="F7" s="7">
        <v>2</v>
      </c>
      <c r="G7" s="7" t="s">
        <v>17</v>
      </c>
      <c r="H7" s="41"/>
      <c r="I7" s="44">
        <f t="shared" si="0"/>
        <v>0.19</v>
      </c>
      <c r="J7" s="5"/>
      <c r="K7" s="4" t="s">
        <v>13</v>
      </c>
      <c r="L7" s="21">
        <f>SUM(E6:E50)</f>
        <v>1.5</v>
      </c>
    </row>
    <row r="8" spans="1:12" ht="12.75">
      <c r="A8" s="5" t="s">
        <v>158</v>
      </c>
      <c r="B8" s="6" t="s">
        <v>157</v>
      </c>
      <c r="C8" s="7">
        <v>1800</v>
      </c>
      <c r="D8" s="7">
        <v>1734</v>
      </c>
      <c r="E8" s="7">
        <v>0</v>
      </c>
      <c r="F8" s="7">
        <v>2</v>
      </c>
      <c r="G8" s="7" t="s">
        <v>10</v>
      </c>
      <c r="H8" s="41"/>
      <c r="I8" s="44">
        <f t="shared" si="0"/>
        <v>0.19</v>
      </c>
      <c r="J8" s="5"/>
      <c r="K8" s="4" t="s">
        <v>14</v>
      </c>
      <c r="L8" s="20">
        <f>L7/(L6/100)</f>
        <v>25</v>
      </c>
    </row>
    <row r="9" spans="1:12" ht="12.75">
      <c r="A9" s="5" t="s">
        <v>190</v>
      </c>
      <c r="B9" s="6" t="s">
        <v>189</v>
      </c>
      <c r="C9" s="7">
        <v>1602</v>
      </c>
      <c r="D9" s="7">
        <v>1795</v>
      </c>
      <c r="E9" s="7">
        <v>0.5</v>
      </c>
      <c r="F9" s="7">
        <v>2</v>
      </c>
      <c r="G9" s="7" t="s">
        <v>17</v>
      </c>
      <c r="H9" s="41">
        <f>$L$2*(E9-I9)</f>
        <v>13.1056704</v>
      </c>
      <c r="I9" s="44">
        <f t="shared" si="0"/>
        <v>0.14</v>
      </c>
      <c r="J9" s="5"/>
      <c r="K9" s="4" t="s">
        <v>81</v>
      </c>
      <c r="L9" s="20">
        <f>(SUM(C5:C49))/(COUNT(C5:C49))</f>
        <v>1767</v>
      </c>
    </row>
    <row r="10" spans="1:12" ht="12.75">
      <c r="A10" s="5" t="s">
        <v>207</v>
      </c>
      <c r="B10" s="6" t="s">
        <v>206</v>
      </c>
      <c r="C10" s="7">
        <v>1800</v>
      </c>
      <c r="D10" s="7">
        <v>1465</v>
      </c>
      <c r="E10" s="7">
        <v>0.5</v>
      </c>
      <c r="F10" s="7">
        <v>2</v>
      </c>
      <c r="G10" s="7" t="s">
        <v>10</v>
      </c>
      <c r="H10" s="41">
        <f>$L$2*(E10-I10)</f>
        <v>-1.4561856000000013</v>
      </c>
      <c r="I10" s="44">
        <f t="shared" si="0"/>
        <v>0.54</v>
      </c>
      <c r="J10" s="5"/>
      <c r="K10" s="4" t="s">
        <v>80</v>
      </c>
      <c r="L10" s="20">
        <f>(SUM(D6:D50))/(COUNT(D6:D50))</f>
        <v>1650.6666666666667</v>
      </c>
    </row>
    <row r="11" spans="1:12" ht="12.75">
      <c r="A11" s="5" t="s">
        <v>224</v>
      </c>
      <c r="B11" s="5" t="s">
        <v>221</v>
      </c>
      <c r="C11" s="7">
        <v>1800</v>
      </c>
      <c r="D11" s="7">
        <v>1513</v>
      </c>
      <c r="E11" s="7">
        <v>0.5</v>
      </c>
      <c r="F11" s="7">
        <v>6</v>
      </c>
      <c r="G11" s="7" t="s">
        <v>10</v>
      </c>
      <c r="H11" s="41">
        <f>$L$2*(E11-I11)</f>
        <v>1.4561855999999993</v>
      </c>
      <c r="I11" s="44">
        <f t="shared" si="0"/>
        <v>0.46</v>
      </c>
      <c r="J11" s="5"/>
      <c r="K11" s="4" t="s">
        <v>75</v>
      </c>
      <c r="L11" s="50">
        <f>L9+VLOOKUP(L8,pkt,2,TRUE)</f>
        <v>1574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47">
        <f>L10+VLOOKUP(L8,pkt,2,TRUE)</f>
        <v>1457.6666666666667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9.8515625" style="5" customWidth="1"/>
    <col min="2" max="2" width="14.421875" style="0" customWidth="1"/>
    <col min="3" max="3" width="8.8515625" style="3" customWidth="1"/>
    <col min="4" max="4" width="9.00390625" style="2" customWidth="1"/>
    <col min="5" max="5" width="8.421875" style="2" customWidth="1"/>
    <col min="6" max="6" width="6.28125" style="2" customWidth="1"/>
    <col min="7" max="7" width="5.57421875" style="2" customWidth="1"/>
    <col min="8" max="8" width="6.7109375" style="2" customWidth="1"/>
    <col min="9" max="9" width="7.57421875" style="2" customWidth="1"/>
    <col min="10" max="10" width="4.8515625" style="0" customWidth="1"/>
    <col min="11" max="11" width="29.140625" style="5" customWidth="1"/>
    <col min="12" max="12" width="15.28125" style="5" customWidth="1"/>
  </cols>
  <sheetData>
    <row r="1" spans="1:12" s="1" customFormat="1" ht="40.5" customHeight="1">
      <c r="A1" s="77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1412</v>
      </c>
      <c r="G2" s="28"/>
      <c r="H2" s="40" t="s">
        <v>109</v>
      </c>
      <c r="I2" s="24"/>
      <c r="J2" s="40">
        <f>F2+SUM(H6:H42)</f>
        <v>1415.5569296</v>
      </c>
      <c r="K2" s="23" t="s">
        <v>106</v>
      </c>
      <c r="L2" s="39">
        <f>(3400-F2)*(3400-F2)/100000</f>
        <v>39.52144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60</v>
      </c>
      <c r="B6" s="6" t="s">
        <v>92</v>
      </c>
      <c r="C6" s="7">
        <v>1800</v>
      </c>
      <c r="D6" s="7">
        <v>1774</v>
      </c>
      <c r="E6" s="7">
        <v>0</v>
      </c>
      <c r="F6" s="7">
        <v>2</v>
      </c>
      <c r="G6" s="7" t="s">
        <v>10</v>
      </c>
      <c r="H6" s="41"/>
      <c r="I6" s="44">
        <f aca="true" t="shared" si="0" ref="I6:I11">VLOOKUP($F$2-D6,elodiff,2,TRUE)</f>
        <v>0.09</v>
      </c>
      <c r="J6" s="5"/>
      <c r="K6" s="4" t="s">
        <v>11</v>
      </c>
      <c r="L6" s="21">
        <f>COUNT(E6:E50)</f>
        <v>6</v>
      </c>
    </row>
    <row r="7" spans="1:12" ht="12.75">
      <c r="A7" s="5" t="s">
        <v>142</v>
      </c>
      <c r="B7" s="6" t="s">
        <v>171</v>
      </c>
      <c r="C7" s="7">
        <v>1800</v>
      </c>
      <c r="D7" s="7">
        <v>1657</v>
      </c>
      <c r="E7" s="7">
        <v>0.5</v>
      </c>
      <c r="F7" s="7">
        <v>3</v>
      </c>
      <c r="G7" s="7" t="s">
        <v>10</v>
      </c>
      <c r="H7" s="41"/>
      <c r="I7" s="44">
        <f t="shared" si="0"/>
        <v>0.19</v>
      </c>
      <c r="J7" s="5"/>
      <c r="K7" s="4" t="s">
        <v>13</v>
      </c>
      <c r="L7" s="21">
        <f>SUM(E6:E50)</f>
        <v>1.5</v>
      </c>
    </row>
    <row r="8" spans="1:12" ht="12.75">
      <c r="A8" s="5" t="s">
        <v>159</v>
      </c>
      <c r="B8" s="6" t="s">
        <v>157</v>
      </c>
      <c r="C8" s="7">
        <v>1800</v>
      </c>
      <c r="D8" s="7">
        <v>1683</v>
      </c>
      <c r="E8" s="7">
        <v>0.5</v>
      </c>
      <c r="F8" s="7">
        <v>3</v>
      </c>
      <c r="G8" s="7" t="s">
        <v>17</v>
      </c>
      <c r="H8" s="41"/>
      <c r="I8" s="44">
        <f t="shared" si="0"/>
        <v>0.16</v>
      </c>
      <c r="J8" s="5"/>
      <c r="K8" s="4" t="s">
        <v>14</v>
      </c>
      <c r="L8" s="20">
        <f>L7/(L6/100)</f>
        <v>25</v>
      </c>
    </row>
    <row r="9" spans="1:12" ht="12.75">
      <c r="A9" s="5" t="s">
        <v>176</v>
      </c>
      <c r="B9" s="6" t="s">
        <v>173</v>
      </c>
      <c r="C9" s="7">
        <v>2004</v>
      </c>
      <c r="D9" s="7">
        <v>1875</v>
      </c>
      <c r="E9" s="7">
        <v>0</v>
      </c>
      <c r="F9" s="7">
        <v>2</v>
      </c>
      <c r="G9" s="7" t="s">
        <v>10</v>
      </c>
      <c r="H9" s="41"/>
      <c r="I9" s="44">
        <f t="shared" si="0"/>
        <v>0.04</v>
      </c>
      <c r="J9" s="5"/>
      <c r="K9" s="4" t="s">
        <v>81</v>
      </c>
      <c r="L9" s="20">
        <f>(SUM(C5:C49))/(COUNT(C5:C49))</f>
        <v>1870.5</v>
      </c>
    </row>
    <row r="10" spans="1:12" ht="12.75">
      <c r="A10" s="5" t="s">
        <v>191</v>
      </c>
      <c r="B10" s="6" t="s">
        <v>189</v>
      </c>
      <c r="C10" s="7">
        <v>1800</v>
      </c>
      <c r="D10" s="7">
        <v>1492</v>
      </c>
      <c r="E10" s="7">
        <v>0.5</v>
      </c>
      <c r="F10" s="7">
        <v>3</v>
      </c>
      <c r="G10" s="7" t="s">
        <v>10</v>
      </c>
      <c r="H10" s="41">
        <f>$L$2*(E10-I10)</f>
        <v>4.7425728</v>
      </c>
      <c r="I10" s="44">
        <f t="shared" si="0"/>
        <v>0.38</v>
      </c>
      <c r="J10" s="5"/>
      <c r="K10" s="4" t="s">
        <v>80</v>
      </c>
      <c r="L10" s="20">
        <f>(SUM(D6:D50))/(COUNT(D6:D50))</f>
        <v>1732.6666666666667</v>
      </c>
    </row>
    <row r="11" spans="1:12" ht="12.75">
      <c r="A11" s="5" t="s">
        <v>230</v>
      </c>
      <c r="B11" s="5" t="s">
        <v>228</v>
      </c>
      <c r="C11" s="6">
        <v>2019</v>
      </c>
      <c r="D11" s="7">
        <v>1915</v>
      </c>
      <c r="E11" s="7">
        <v>0</v>
      </c>
      <c r="F11" s="7">
        <v>2</v>
      </c>
      <c r="G11" s="7" t="s">
        <v>17</v>
      </c>
      <c r="H11" s="41">
        <f>$L$2*(E11-I11)</f>
        <v>-1.1856432</v>
      </c>
      <c r="I11" s="44">
        <f t="shared" si="0"/>
        <v>0.03</v>
      </c>
      <c r="J11" s="5"/>
      <c r="K11" s="4" t="s">
        <v>75</v>
      </c>
      <c r="L11" s="21">
        <f>L9+VLOOKUP(L8,pkt,2,TRUE)</f>
        <v>1677.5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1539.6666666666667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9.140625" style="5" customWidth="1"/>
    <col min="2" max="2" width="15.28125" style="0" customWidth="1"/>
    <col min="3" max="3" width="8.8515625" style="3" customWidth="1"/>
    <col min="4" max="4" width="9.00390625" style="2" customWidth="1"/>
    <col min="5" max="5" width="8.421875" style="2" customWidth="1"/>
    <col min="6" max="6" width="6.28125" style="2" customWidth="1"/>
    <col min="7" max="8" width="6.00390625" style="2" customWidth="1"/>
    <col min="9" max="9" width="7.140625" style="2" customWidth="1"/>
    <col min="10" max="10" width="4.8515625" style="0" customWidth="1"/>
    <col min="11" max="11" width="28.7109375" style="5" customWidth="1"/>
    <col min="12" max="12" width="15.28125" style="5" customWidth="1"/>
  </cols>
  <sheetData>
    <row r="1" spans="1:12" s="1" customFormat="1" ht="40.5" customHeight="1">
      <c r="A1" s="77" t="s">
        <v>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1505</v>
      </c>
      <c r="G2" s="28"/>
      <c r="H2" s="40" t="s">
        <v>109</v>
      </c>
      <c r="I2" s="24"/>
      <c r="J2" s="40">
        <f>F2+SUM(H6:H42)</f>
        <v>1515.4139725</v>
      </c>
      <c r="K2" s="23" t="s">
        <v>106</v>
      </c>
      <c r="L2" s="39">
        <f>(3400-F2)*(3400-F2)/100000</f>
        <v>35.91025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50</v>
      </c>
      <c r="B6" s="6" t="s">
        <v>48</v>
      </c>
      <c r="C6" s="7">
        <v>1800</v>
      </c>
      <c r="D6" s="7">
        <v>1618</v>
      </c>
      <c r="E6" s="7">
        <v>0.5</v>
      </c>
      <c r="F6" s="7">
        <v>3</v>
      </c>
      <c r="G6" s="7" t="s">
        <v>10</v>
      </c>
      <c r="H6" s="41"/>
      <c r="I6" s="44">
        <f aca="true" t="shared" si="0" ref="I6:I13">VLOOKUP($F$2-D6,elodiff,2,TRUE)</f>
        <v>0.34</v>
      </c>
      <c r="J6" s="5"/>
      <c r="K6" s="4" t="s">
        <v>11</v>
      </c>
      <c r="L6" s="21">
        <f>COUNT(E6:E50)</f>
        <v>8</v>
      </c>
    </row>
    <row r="7" spans="1:12" ht="12.75">
      <c r="A7" s="5" t="s">
        <v>61</v>
      </c>
      <c r="B7" s="6" t="s">
        <v>59</v>
      </c>
      <c r="C7" s="7">
        <v>1791</v>
      </c>
      <c r="D7" s="7">
        <v>1665</v>
      </c>
      <c r="E7" s="7">
        <v>0</v>
      </c>
      <c r="F7" s="7">
        <v>3</v>
      </c>
      <c r="G7" s="7" t="s">
        <v>17</v>
      </c>
      <c r="H7" s="41"/>
      <c r="I7" s="44">
        <f t="shared" si="0"/>
        <v>0.28</v>
      </c>
      <c r="J7" s="5"/>
      <c r="K7" s="4" t="s">
        <v>13</v>
      </c>
      <c r="L7" s="21">
        <f>SUM(E6:E50)</f>
        <v>4.5</v>
      </c>
    </row>
    <row r="8" spans="1:12" ht="12.75">
      <c r="A8" s="5" t="s">
        <v>122</v>
      </c>
      <c r="B8" s="6" t="s">
        <v>121</v>
      </c>
      <c r="C8" s="51">
        <v>1800</v>
      </c>
      <c r="D8" s="7">
        <v>1497</v>
      </c>
      <c r="E8" s="7">
        <v>0.5</v>
      </c>
      <c r="F8" s="7">
        <v>2</v>
      </c>
      <c r="G8" s="7" t="s">
        <v>17</v>
      </c>
      <c r="H8" s="41"/>
      <c r="I8" s="44">
        <f t="shared" si="0"/>
        <v>0.51</v>
      </c>
      <c r="J8" s="5"/>
      <c r="K8" s="4" t="s">
        <v>14</v>
      </c>
      <c r="L8" s="20">
        <f>L7/(L6/100)</f>
        <v>56.25</v>
      </c>
    </row>
    <row r="9" spans="1:12" ht="12.75">
      <c r="A9" s="5" t="s">
        <v>143</v>
      </c>
      <c r="B9" s="6" t="s">
        <v>171</v>
      </c>
      <c r="C9" s="51">
        <v>1800</v>
      </c>
      <c r="D9" s="7">
        <v>1550</v>
      </c>
      <c r="E9" s="7">
        <v>1</v>
      </c>
      <c r="F9" s="7">
        <v>4</v>
      </c>
      <c r="G9" s="7" t="s">
        <v>17</v>
      </c>
      <c r="H9" s="41"/>
      <c r="I9" s="44">
        <f t="shared" si="0"/>
        <v>0.43</v>
      </c>
      <c r="J9" s="5"/>
      <c r="K9" s="4" t="s">
        <v>81</v>
      </c>
      <c r="L9" s="20">
        <f>(SUM(C5:C49))/(COUNT(C5:C49))</f>
        <v>1804.375</v>
      </c>
    </row>
    <row r="10" spans="1:12" ht="12.75">
      <c r="A10" s="5" t="s">
        <v>160</v>
      </c>
      <c r="B10" s="6" t="s">
        <v>157</v>
      </c>
      <c r="C10" s="7">
        <v>1800</v>
      </c>
      <c r="D10" s="7">
        <v>1491</v>
      </c>
      <c r="E10" s="7">
        <v>0</v>
      </c>
      <c r="F10" s="7">
        <v>4</v>
      </c>
      <c r="G10" s="7" t="s">
        <v>10</v>
      </c>
      <c r="H10" s="41"/>
      <c r="I10" s="44">
        <f t="shared" si="0"/>
        <v>0.52</v>
      </c>
      <c r="J10" s="5"/>
      <c r="K10" s="4" t="s">
        <v>80</v>
      </c>
      <c r="L10" s="20">
        <f>(SUM(D6:D50))/(COUNT(D6:D50))</f>
        <v>1565.5</v>
      </c>
    </row>
    <row r="11" spans="1:12" ht="12.75">
      <c r="A11" s="5" t="s">
        <v>175</v>
      </c>
      <c r="B11" s="5" t="s">
        <v>173</v>
      </c>
      <c r="C11" s="7">
        <v>1844</v>
      </c>
      <c r="D11" s="7">
        <v>1864</v>
      </c>
      <c r="E11" s="7">
        <v>1</v>
      </c>
      <c r="F11" s="7">
        <v>3</v>
      </c>
      <c r="G11" s="7" t="s">
        <v>17</v>
      </c>
      <c r="H11" s="41"/>
      <c r="I11" s="44">
        <f t="shared" si="0"/>
        <v>0.09</v>
      </c>
      <c r="J11" s="5"/>
      <c r="K11" s="4" t="s">
        <v>75</v>
      </c>
      <c r="L11" s="20">
        <f>L9+VLOOKUP(L8,pkt,2,TRUE)</f>
        <v>1847.375</v>
      </c>
    </row>
    <row r="12" spans="1:12" ht="12.75">
      <c r="A12" s="5" t="s">
        <v>192</v>
      </c>
      <c r="B12" s="6" t="s">
        <v>189</v>
      </c>
      <c r="C12" s="7">
        <v>1800</v>
      </c>
      <c r="D12" s="7">
        <v>1307</v>
      </c>
      <c r="E12" s="7">
        <v>0.5</v>
      </c>
      <c r="F12" s="7">
        <v>4</v>
      </c>
      <c r="G12" s="7" t="s">
        <v>17</v>
      </c>
      <c r="H12" s="41">
        <f>$L$2*(E12-I12)</f>
        <v>-9.336665</v>
      </c>
      <c r="I12" s="44">
        <f t="shared" si="0"/>
        <v>0.76</v>
      </c>
      <c r="J12" s="5"/>
      <c r="K12" s="4" t="s">
        <v>76</v>
      </c>
      <c r="L12" s="20">
        <f>L10+VLOOKUP(L8,pkt,2,TRUE)</f>
        <v>1608.5</v>
      </c>
    </row>
    <row r="13" spans="1:12" ht="12.75">
      <c r="A13" s="5" t="s">
        <v>205</v>
      </c>
      <c r="B13" s="6" t="s">
        <v>206</v>
      </c>
      <c r="C13" s="7">
        <v>1800</v>
      </c>
      <c r="D13" s="7">
        <v>1532</v>
      </c>
      <c r="E13" s="7">
        <v>1</v>
      </c>
      <c r="F13" s="7">
        <v>3</v>
      </c>
      <c r="G13" s="7" t="s">
        <v>17</v>
      </c>
      <c r="H13" s="41">
        <f>$L$2*(E13-I13)</f>
        <v>19.7506375</v>
      </c>
      <c r="I13" s="44">
        <f t="shared" si="0"/>
        <v>0.45</v>
      </c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7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1.00390625" style="5" customWidth="1"/>
    <col min="2" max="2" width="15.28125" style="0" customWidth="1"/>
    <col min="3" max="3" width="8.7109375" style="3" customWidth="1"/>
    <col min="4" max="4" width="9.421875" style="2" customWidth="1"/>
    <col min="5" max="5" width="8.7109375" style="2" customWidth="1"/>
    <col min="6" max="6" width="6.28125" style="2" customWidth="1"/>
    <col min="7" max="8" width="5.8515625" style="2" customWidth="1"/>
    <col min="9" max="9" width="7.421875" style="2" customWidth="1"/>
    <col min="10" max="10" width="4.8515625" style="0" customWidth="1"/>
    <col min="11" max="11" width="27.28125" style="5" customWidth="1"/>
    <col min="12" max="12" width="15.28125" style="5" customWidth="1"/>
  </cols>
  <sheetData>
    <row r="1" spans="1:12" s="1" customFormat="1" ht="40.5" customHeight="1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1326</v>
      </c>
      <c r="G2" s="28"/>
      <c r="H2" s="40" t="s">
        <v>109</v>
      </c>
      <c r="I2" s="24"/>
      <c r="J2" s="40">
        <f>F2+SUM(H6:H42)</f>
        <v>1344.9264944</v>
      </c>
      <c r="K2" s="23" t="s">
        <v>106</v>
      </c>
      <c r="L2" s="39">
        <f>(3400-F2)*(3400-F2)/100000</f>
        <v>43.01476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62</v>
      </c>
      <c r="B6" s="6" t="s">
        <v>59</v>
      </c>
      <c r="C6" s="7">
        <v>1800</v>
      </c>
      <c r="D6" s="7">
        <v>1215</v>
      </c>
      <c r="E6" s="7">
        <v>1</v>
      </c>
      <c r="F6" s="7">
        <v>4</v>
      </c>
      <c r="G6" s="7" t="s">
        <v>10</v>
      </c>
      <c r="H6" s="41"/>
      <c r="I6" s="44">
        <f aca="true" t="shared" si="0" ref="I6:I11">VLOOKUP($F$2-D6,elodiff,2,TRUE)</f>
        <v>0.65</v>
      </c>
      <c r="J6" s="5"/>
      <c r="K6" s="4" t="s">
        <v>11</v>
      </c>
      <c r="L6" s="21">
        <f>COUNT(E6:E50)</f>
        <v>6</v>
      </c>
    </row>
    <row r="7" spans="1:12" ht="12.75">
      <c r="A7" s="5" t="s">
        <v>123</v>
      </c>
      <c r="B7" s="6" t="s">
        <v>121</v>
      </c>
      <c r="C7" s="7">
        <v>1800</v>
      </c>
      <c r="D7" s="7">
        <v>1481</v>
      </c>
      <c r="E7" s="7">
        <v>1</v>
      </c>
      <c r="F7" s="7">
        <v>3</v>
      </c>
      <c r="G7" s="7" t="s">
        <v>10</v>
      </c>
      <c r="H7" s="41"/>
      <c r="I7" s="44">
        <f t="shared" si="0"/>
        <v>0.28</v>
      </c>
      <c r="J7" s="5"/>
      <c r="K7" s="4" t="s">
        <v>13</v>
      </c>
      <c r="L7" s="21">
        <f>SUM(E6:E50)</f>
        <v>3</v>
      </c>
    </row>
    <row r="8" spans="1:12" ht="12.75">
      <c r="A8" s="52" t="s">
        <v>161</v>
      </c>
      <c r="B8" s="53" t="s">
        <v>157</v>
      </c>
      <c r="C8" s="7">
        <v>1800</v>
      </c>
      <c r="D8" s="7">
        <v>1577</v>
      </c>
      <c r="E8" s="7">
        <v>0</v>
      </c>
      <c r="F8" s="7">
        <v>5</v>
      </c>
      <c r="G8" s="54" t="s">
        <v>17</v>
      </c>
      <c r="H8" s="41"/>
      <c r="I8" s="44">
        <f t="shared" si="0"/>
        <v>0.18</v>
      </c>
      <c r="J8" s="5"/>
      <c r="K8" s="4" t="s">
        <v>14</v>
      </c>
      <c r="L8" s="20">
        <f>L7/(L6/100)</f>
        <v>50</v>
      </c>
    </row>
    <row r="9" spans="1:12" ht="12.75">
      <c r="A9" s="5" t="s">
        <v>174</v>
      </c>
      <c r="B9" s="6" t="s">
        <v>173</v>
      </c>
      <c r="C9" s="7">
        <v>1800</v>
      </c>
      <c r="D9" s="7">
        <v>1781</v>
      </c>
      <c r="E9" s="7">
        <v>0</v>
      </c>
      <c r="F9" s="7">
        <v>4</v>
      </c>
      <c r="G9" s="7" t="s">
        <v>10</v>
      </c>
      <c r="H9" s="41"/>
      <c r="I9" s="44">
        <f t="shared" si="0"/>
        <v>0.05</v>
      </c>
      <c r="J9" s="5"/>
      <c r="K9" s="4" t="s">
        <v>81</v>
      </c>
      <c r="L9" s="20">
        <f>(SUM(C5:C49))/(COUNT(C5:C49))</f>
        <v>1800</v>
      </c>
    </row>
    <row r="10" spans="1:12" ht="12.75">
      <c r="A10" s="5" t="s">
        <v>193</v>
      </c>
      <c r="B10" s="6" t="s">
        <v>189</v>
      </c>
      <c r="C10" s="7">
        <v>1800</v>
      </c>
      <c r="D10" s="7">
        <v>1540</v>
      </c>
      <c r="E10" s="7">
        <v>0.5</v>
      </c>
      <c r="F10" s="7">
        <v>5</v>
      </c>
      <c r="G10" s="7" t="s">
        <v>10</v>
      </c>
      <c r="H10" s="41">
        <f>$L$2*(E10-I10)</f>
        <v>12.044132800000002</v>
      </c>
      <c r="I10" s="44">
        <f t="shared" si="0"/>
        <v>0.22</v>
      </c>
      <c r="J10" s="5"/>
      <c r="K10" s="4" t="s">
        <v>80</v>
      </c>
      <c r="L10" s="20">
        <f>(SUM(D6:D50))/(COUNT(D6:D50))</f>
        <v>1505.6666666666667</v>
      </c>
    </row>
    <row r="11" spans="1:12" ht="12.75">
      <c r="A11" s="5" t="s">
        <v>208</v>
      </c>
      <c r="B11" s="5" t="s">
        <v>206</v>
      </c>
      <c r="C11" s="7">
        <v>1800</v>
      </c>
      <c r="D11" s="7">
        <v>1440</v>
      </c>
      <c r="E11" s="7">
        <v>0.5</v>
      </c>
      <c r="F11" s="7">
        <v>4</v>
      </c>
      <c r="G11" s="7" t="s">
        <v>10</v>
      </c>
      <c r="H11" s="41">
        <f>$L$2*(E11-I11)</f>
        <v>6.882361599999999</v>
      </c>
      <c r="I11" s="44">
        <f t="shared" si="0"/>
        <v>0.34</v>
      </c>
      <c r="J11" s="5"/>
      <c r="K11" s="4" t="s">
        <v>75</v>
      </c>
      <c r="L11" s="20">
        <f>L9+VLOOKUP(L8,pkt,2,TRUE)</f>
        <v>1800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1505.6666666666667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57421875" style="5" customWidth="1"/>
    <col min="2" max="2" width="14.57421875" style="0" customWidth="1"/>
    <col min="3" max="3" width="9.00390625" style="3" customWidth="1"/>
    <col min="4" max="4" width="9.140625" style="2" customWidth="1"/>
    <col min="5" max="5" width="8.421875" style="2" customWidth="1"/>
    <col min="6" max="6" width="6.28125" style="2" customWidth="1"/>
    <col min="7" max="8" width="6.140625" style="2" customWidth="1"/>
    <col min="9" max="9" width="7.421875" style="2" customWidth="1"/>
    <col min="10" max="10" width="4.8515625" style="0" customWidth="1"/>
    <col min="11" max="11" width="28.57421875" style="5" customWidth="1"/>
    <col min="12" max="12" width="15.28125" style="5" customWidth="1"/>
  </cols>
  <sheetData>
    <row r="1" spans="1:12" s="1" customFormat="1" ht="40.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1761</v>
      </c>
      <c r="G2" s="28"/>
      <c r="H2" s="40" t="s">
        <v>109</v>
      </c>
      <c r="I2" s="24"/>
      <c r="J2" s="40">
        <f>F2+SUM(H6:H42)</f>
        <v>1777.6551902</v>
      </c>
      <c r="K2" s="23" t="s">
        <v>106</v>
      </c>
      <c r="L2" s="39">
        <f>(3400-F2)*(3400-F2)/100000</f>
        <v>26.86321</v>
      </c>
    </row>
    <row r="3" spans="1:12" ht="12.75">
      <c r="A3" s="29"/>
      <c r="B3" s="30"/>
      <c r="C3" s="28"/>
      <c r="D3" s="28"/>
      <c r="E3" s="23" t="s">
        <v>2</v>
      </c>
      <c r="F3" s="25">
        <v>1840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104</v>
      </c>
      <c r="B6" s="6" t="s">
        <v>54</v>
      </c>
      <c r="C6" s="7">
        <v>1800</v>
      </c>
      <c r="D6" s="7">
        <v>1751</v>
      </c>
      <c r="E6" s="7">
        <v>0</v>
      </c>
      <c r="F6" s="7">
        <v>6</v>
      </c>
      <c r="G6" s="7" t="s">
        <v>10</v>
      </c>
      <c r="H6" s="41"/>
      <c r="I6" s="44">
        <f>VLOOKUP($F$2-D6,elodiff,2,TRUE)</f>
        <v>0.51</v>
      </c>
      <c r="J6" s="5"/>
      <c r="K6" s="4" t="s">
        <v>11</v>
      </c>
      <c r="L6" s="21">
        <f>COUNT(E6:E50)</f>
        <v>7</v>
      </c>
    </row>
    <row r="7" spans="1:12" ht="12.75">
      <c r="A7" s="5" t="s">
        <v>105</v>
      </c>
      <c r="B7" s="6" t="s">
        <v>65</v>
      </c>
      <c r="C7" s="7">
        <v>1800</v>
      </c>
      <c r="D7" s="7">
        <v>1728</v>
      </c>
      <c r="E7" s="7">
        <v>1</v>
      </c>
      <c r="F7" s="7">
        <v>6</v>
      </c>
      <c r="G7" s="7" t="s">
        <v>17</v>
      </c>
      <c r="H7" s="41"/>
      <c r="I7" s="44">
        <f>VLOOKUP($F$2-D7,elodiff,2,TRUE)</f>
        <v>0.55</v>
      </c>
      <c r="J7" s="5"/>
      <c r="K7" s="4" t="s">
        <v>13</v>
      </c>
      <c r="L7" s="21">
        <f>SUM(E6:E50)</f>
        <v>5</v>
      </c>
    </row>
    <row r="8" spans="1:12" ht="12.75">
      <c r="A8" s="5" t="s">
        <v>124</v>
      </c>
      <c r="B8" s="6" t="s">
        <v>121</v>
      </c>
      <c r="C8" s="7">
        <v>1800</v>
      </c>
      <c r="D8" s="7">
        <v>1335</v>
      </c>
      <c r="E8" s="7">
        <v>1</v>
      </c>
      <c r="F8" s="7">
        <v>4</v>
      </c>
      <c r="G8" s="7" t="s">
        <v>17</v>
      </c>
      <c r="H8" s="41"/>
      <c r="I8" s="44">
        <f>VLOOKUP($F$2-D8,elodiff,2,TRUE)</f>
        <v>0.93</v>
      </c>
      <c r="J8" s="5"/>
      <c r="K8" s="4" t="s">
        <v>14</v>
      </c>
      <c r="L8" s="20">
        <f>L7/(L6/100)</f>
        <v>71.42857142857142</v>
      </c>
    </row>
    <row r="9" spans="1:12" ht="12.75">
      <c r="A9" s="5" t="s">
        <v>150</v>
      </c>
      <c r="B9" s="6" t="s">
        <v>146</v>
      </c>
      <c r="C9" s="7">
        <v>1800</v>
      </c>
      <c r="D9" s="7">
        <v>1698</v>
      </c>
      <c r="E9" s="7">
        <v>0.5</v>
      </c>
      <c r="F9" s="7">
        <v>6</v>
      </c>
      <c r="G9" s="7" t="s">
        <v>17</v>
      </c>
      <c r="H9" s="41"/>
      <c r="I9" s="44">
        <f>VLOOKUP($F$2-D9,elodiff,2,TRUE)</f>
        <v>0.59</v>
      </c>
      <c r="J9" s="5"/>
      <c r="K9" s="4" t="s">
        <v>81</v>
      </c>
      <c r="L9" s="20">
        <f>(SUM(C5:C49))/(COUNT(C5:C49))</f>
        <v>1800</v>
      </c>
    </row>
    <row r="10" spans="1:12" ht="12.75">
      <c r="A10" s="5" t="s">
        <v>169</v>
      </c>
      <c r="B10" s="6" t="s">
        <v>163</v>
      </c>
      <c r="C10" s="7">
        <v>1800</v>
      </c>
      <c r="D10" s="7">
        <v>1754</v>
      </c>
      <c r="E10" s="7">
        <v>0.5</v>
      </c>
      <c r="F10" s="7">
        <v>6</v>
      </c>
      <c r="G10" s="7" t="s">
        <v>10</v>
      </c>
      <c r="H10" s="41"/>
      <c r="I10" s="44">
        <f>VLOOKUP($F$2-D10,elodiff,2,TRUE)</f>
        <v>0.51</v>
      </c>
      <c r="J10" s="5"/>
      <c r="K10" s="4" t="s">
        <v>80</v>
      </c>
      <c r="L10" s="20">
        <f>(SUM(D6:D50))/(COUNT(D6:D50))</f>
        <v>1639.142857142857</v>
      </c>
    </row>
    <row r="11" spans="1:12" ht="12.75">
      <c r="A11" s="5" t="s">
        <v>231</v>
      </c>
      <c r="B11" s="5" t="s">
        <v>228</v>
      </c>
      <c r="C11" s="7">
        <v>1800</v>
      </c>
      <c r="D11" s="7">
        <v>1477</v>
      </c>
      <c r="E11" s="7">
        <v>1</v>
      </c>
      <c r="F11" s="7">
        <v>3</v>
      </c>
      <c r="G11" s="7" t="s">
        <v>10</v>
      </c>
      <c r="H11" s="41">
        <f>$L$2*(E11-I11)</f>
        <v>4.298113600000001</v>
      </c>
      <c r="I11" s="44">
        <f>VLOOKUP($F$2-D11,elodiff,2,TRUE)</f>
        <v>0.84</v>
      </c>
      <c r="J11" s="5"/>
      <c r="K11" s="4" t="s">
        <v>75</v>
      </c>
      <c r="L11" s="20">
        <f>L9+VLOOKUP(L8,pkt,2,TRUE)</f>
        <v>1958</v>
      </c>
    </row>
    <row r="12" spans="1:12" ht="12.75">
      <c r="A12" s="5" t="s">
        <v>239</v>
      </c>
      <c r="B12" s="6" t="s">
        <v>236</v>
      </c>
      <c r="C12" s="7">
        <v>1800</v>
      </c>
      <c r="D12" s="7">
        <v>1731</v>
      </c>
      <c r="E12" s="7">
        <v>1</v>
      </c>
      <c r="F12" s="7">
        <v>5</v>
      </c>
      <c r="G12" s="7" t="s">
        <v>10</v>
      </c>
      <c r="H12" s="41">
        <f>$L$2*(E12-I12)</f>
        <v>12.3570766</v>
      </c>
      <c r="I12" s="44">
        <f>VLOOKUP($F$2-D12,elodiff,2,TRUE)</f>
        <v>0.54</v>
      </c>
      <c r="J12" s="5"/>
      <c r="K12" s="4" t="s">
        <v>76</v>
      </c>
      <c r="L12" s="20">
        <f>L10+VLOOKUP(L8,pkt,2,TRUE)</f>
        <v>1797.142857142857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H10" sqref="H10:I10"/>
    </sheetView>
  </sheetViews>
  <sheetFormatPr defaultColWidth="0" defaultRowHeight="12.75" zeroHeight="1"/>
  <cols>
    <col min="1" max="1" width="22.140625" style="5" customWidth="1"/>
    <col min="2" max="2" width="13.140625" style="0" customWidth="1"/>
    <col min="3" max="3" width="9.140625" style="3" customWidth="1"/>
    <col min="4" max="5" width="9.140625" style="2" customWidth="1"/>
    <col min="6" max="6" width="6.28125" style="2" customWidth="1"/>
    <col min="7" max="7" width="5.7109375" style="2" customWidth="1"/>
    <col min="8" max="8" width="6.8515625" style="2" customWidth="1"/>
    <col min="9" max="9" width="7.140625" style="2" customWidth="1"/>
    <col min="10" max="10" width="4.8515625" style="0" customWidth="1"/>
    <col min="11" max="11" width="28.00390625" style="5" customWidth="1"/>
    <col min="12" max="12" width="15.28125" style="5" customWidth="1"/>
  </cols>
  <sheetData>
    <row r="1" spans="1:12" s="1" customFormat="1" ht="40.5" customHeight="1">
      <c r="A1" s="77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1741</v>
      </c>
      <c r="G2" s="28"/>
      <c r="H2" s="40" t="s">
        <v>109</v>
      </c>
      <c r="I2" s="24"/>
      <c r="J2" s="40">
        <f>F2+SUM(H6:H42)</f>
        <v>1717.8808396</v>
      </c>
      <c r="K2" s="23" t="s">
        <v>106</v>
      </c>
      <c r="L2" s="39">
        <f>(3400-F2)*(3400-F2)/100000</f>
        <v>27.52281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58</v>
      </c>
      <c r="B6" s="6" t="s">
        <v>59</v>
      </c>
      <c r="C6" s="7">
        <v>1800</v>
      </c>
      <c r="D6" s="7">
        <v>1812</v>
      </c>
      <c r="E6" s="7">
        <v>0.5</v>
      </c>
      <c r="F6" s="7">
        <v>5</v>
      </c>
      <c r="G6" s="7" t="s">
        <v>17</v>
      </c>
      <c r="H6" s="41"/>
      <c r="I6" s="44">
        <f aca="true" t="shared" si="0" ref="I6:I11">VLOOKUP($F$2-D6,elodiff,2,TRUE)</f>
        <v>0.39</v>
      </c>
      <c r="J6" s="5"/>
      <c r="K6" s="4" t="s">
        <v>11</v>
      </c>
      <c r="L6" s="21">
        <f>COUNT(E6:E50)</f>
        <v>6</v>
      </c>
    </row>
    <row r="7" spans="1:12" ht="12.75">
      <c r="A7" s="5" t="s">
        <v>132</v>
      </c>
      <c r="B7" s="6" t="s">
        <v>127</v>
      </c>
      <c r="C7" s="7">
        <v>1800</v>
      </c>
      <c r="D7" s="7">
        <v>1628</v>
      </c>
      <c r="E7" s="7">
        <v>0.5</v>
      </c>
      <c r="F7" s="7">
        <v>5</v>
      </c>
      <c r="G7" s="7" t="s">
        <v>17</v>
      </c>
      <c r="H7" s="41"/>
      <c r="I7" s="44">
        <f t="shared" si="0"/>
        <v>0.65</v>
      </c>
      <c r="J7" s="5"/>
      <c r="K7" s="4" t="s">
        <v>13</v>
      </c>
      <c r="L7" s="21">
        <f>SUM(E6:E50)</f>
        <v>1.5</v>
      </c>
    </row>
    <row r="8" spans="1:12" ht="12.75">
      <c r="A8" s="5" t="s">
        <v>151</v>
      </c>
      <c r="B8" s="6" t="s">
        <v>146</v>
      </c>
      <c r="C8" s="7">
        <v>1800</v>
      </c>
      <c r="D8" s="7">
        <v>1200</v>
      </c>
      <c r="E8" s="7">
        <v>0</v>
      </c>
      <c r="F8" s="7">
        <v>4</v>
      </c>
      <c r="G8" s="7" t="s">
        <v>17</v>
      </c>
      <c r="H8" s="41"/>
      <c r="I8" s="44">
        <f t="shared" si="0"/>
        <v>0.97</v>
      </c>
      <c r="J8" s="5"/>
      <c r="K8" s="4" t="s">
        <v>14</v>
      </c>
      <c r="L8" s="20">
        <f>L7/(L6/100)</f>
        <v>25</v>
      </c>
    </row>
    <row r="9" spans="1:12" ht="12.75">
      <c r="A9" s="5" t="s">
        <v>166</v>
      </c>
      <c r="B9" s="6" t="s">
        <v>163</v>
      </c>
      <c r="C9" s="7">
        <v>1800</v>
      </c>
      <c r="D9" s="7">
        <v>1826</v>
      </c>
      <c r="E9" s="7">
        <v>0.5</v>
      </c>
      <c r="F9" s="7">
        <v>3</v>
      </c>
      <c r="G9" s="7" t="s">
        <v>17</v>
      </c>
      <c r="H9" s="41"/>
      <c r="I9" s="44">
        <f t="shared" si="0"/>
        <v>0.37</v>
      </c>
      <c r="J9" s="5"/>
      <c r="K9" s="4" t="s">
        <v>81</v>
      </c>
      <c r="L9" s="20">
        <f>(SUM(C5:C49))/(COUNT(C5:C49))</f>
        <v>1800</v>
      </c>
    </row>
    <row r="10" spans="1:12" ht="12.75">
      <c r="A10" s="52" t="s">
        <v>186</v>
      </c>
      <c r="B10" s="53" t="s">
        <v>178</v>
      </c>
      <c r="C10" s="7">
        <v>1800</v>
      </c>
      <c r="D10" s="7">
        <v>1741</v>
      </c>
      <c r="E10" s="7">
        <v>0</v>
      </c>
      <c r="F10" s="7">
        <v>5</v>
      </c>
      <c r="G10" s="54" t="s">
        <v>10</v>
      </c>
      <c r="H10" s="41">
        <f>$L$2*(E10-I10)</f>
        <v>-13.761405</v>
      </c>
      <c r="I10" s="44">
        <f t="shared" si="0"/>
        <v>0.5</v>
      </c>
      <c r="J10" s="5"/>
      <c r="K10" s="4" t="s">
        <v>80</v>
      </c>
      <c r="L10" s="20">
        <f>(SUM(D6:D50))/(COUNT(D6:D50))</f>
        <v>1676.3333333333333</v>
      </c>
    </row>
    <row r="11" spans="1:12" ht="12.75">
      <c r="A11" s="5" t="s">
        <v>200</v>
      </c>
      <c r="B11" s="5" t="s">
        <v>197</v>
      </c>
      <c r="C11" s="7">
        <v>1800</v>
      </c>
      <c r="D11" s="7">
        <v>1851</v>
      </c>
      <c r="E11" s="7">
        <v>0</v>
      </c>
      <c r="F11" s="7">
        <v>4</v>
      </c>
      <c r="G11" s="7" t="s">
        <v>10</v>
      </c>
      <c r="H11" s="41">
        <f>$L$2*(E11-I11)</f>
        <v>-9.3577554</v>
      </c>
      <c r="I11" s="44">
        <f t="shared" si="0"/>
        <v>0.34</v>
      </c>
      <c r="J11" s="5"/>
      <c r="K11" s="4" t="s">
        <v>75</v>
      </c>
      <c r="L11" s="20">
        <f>L9+VLOOKUP(L8,pkt,2,TRUE)</f>
        <v>1607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1483.3333333333333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7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421875" style="5" customWidth="1"/>
    <col min="2" max="2" width="12.8515625" style="0" customWidth="1"/>
    <col min="3" max="3" width="8.421875" style="3" customWidth="1"/>
    <col min="4" max="4" width="8.8515625" style="2" customWidth="1"/>
    <col min="5" max="5" width="8.421875" style="2" customWidth="1"/>
    <col min="6" max="6" width="6.28125" style="2" customWidth="1"/>
    <col min="7" max="8" width="5.8515625" style="2" customWidth="1"/>
    <col min="9" max="9" width="6.8515625" style="2" customWidth="1"/>
    <col min="10" max="10" width="7.00390625" style="0" customWidth="1"/>
    <col min="11" max="11" width="28.7109375" style="5" customWidth="1"/>
    <col min="12" max="12" width="15.28125" style="5" customWidth="1"/>
  </cols>
  <sheetData>
    <row r="1" spans="1:12" s="1" customFormat="1" ht="40.5" customHeight="1">
      <c r="A1" s="77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5" t="s">
        <v>29</v>
      </c>
      <c r="G2" s="28"/>
      <c r="H2" s="40" t="s">
        <v>109</v>
      </c>
      <c r="I2" s="24"/>
      <c r="J2" s="40" t="e">
        <f>F2+SUM(H6:H42)</f>
        <v>#VALUE!</v>
      </c>
      <c r="K2" s="23" t="s">
        <v>106</v>
      </c>
      <c r="L2" s="39" t="e">
        <f>(3400-F2)*(3400-F2)/100000</f>
        <v>#VALUE!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2:12" ht="12.75">
      <c r="B6" s="6"/>
      <c r="C6" s="7"/>
      <c r="D6" s="7"/>
      <c r="E6" s="7"/>
      <c r="F6" s="7"/>
      <c r="G6" s="7"/>
      <c r="H6" s="44" t="e">
        <f>$L$2*(E6-I6)</f>
        <v>#VALUE!</v>
      </c>
      <c r="I6" s="44" t="e">
        <f>VLOOKUP($F$2-D6,elodiff,2,TRUE)</f>
        <v>#VALUE!</v>
      </c>
      <c r="J6" s="5"/>
      <c r="K6" s="4" t="s">
        <v>11</v>
      </c>
      <c r="L6" s="21">
        <f>COUNT(E6:E50)</f>
        <v>0</v>
      </c>
    </row>
    <row r="7" spans="2:12" ht="12.75">
      <c r="B7" s="6"/>
      <c r="C7" s="7"/>
      <c r="D7" s="7"/>
      <c r="E7" s="7"/>
      <c r="F7" s="7"/>
      <c r="G7" s="7"/>
      <c r="H7" s="41"/>
      <c r="I7" s="44"/>
      <c r="J7" s="5"/>
      <c r="K7" s="4" t="s">
        <v>13</v>
      </c>
      <c r="L7" s="21">
        <f>SUM(E6:E50)</f>
        <v>0</v>
      </c>
    </row>
    <row r="8" spans="2:12" ht="12.75">
      <c r="B8" s="6"/>
      <c r="C8" s="7"/>
      <c r="D8" s="7"/>
      <c r="E8" s="7"/>
      <c r="F8" s="7"/>
      <c r="G8" s="7"/>
      <c r="H8" s="41"/>
      <c r="I8" s="44"/>
      <c r="J8" s="5"/>
      <c r="K8" s="4" t="s">
        <v>14</v>
      </c>
      <c r="L8" s="47" t="e">
        <f>L7/(L6/100)</f>
        <v>#DIV/0!</v>
      </c>
    </row>
    <row r="9" spans="2:12" ht="12.75">
      <c r="B9" s="6"/>
      <c r="C9" s="7"/>
      <c r="D9" s="7"/>
      <c r="E9" s="7"/>
      <c r="F9" s="7"/>
      <c r="G9" s="7"/>
      <c r="H9" s="7"/>
      <c r="I9" s="49"/>
      <c r="J9" s="5"/>
      <c r="K9" s="4" t="s">
        <v>81</v>
      </c>
      <c r="L9" s="47" t="e">
        <f>(SUM(C5:C49))/(COUNT(C5:C49))</f>
        <v>#DIV/0!</v>
      </c>
    </row>
    <row r="10" spans="2:12" ht="12.75">
      <c r="B10" s="6"/>
      <c r="C10" s="7"/>
      <c r="D10" s="7"/>
      <c r="E10" s="7"/>
      <c r="F10" s="7"/>
      <c r="G10" s="7"/>
      <c r="H10" s="7"/>
      <c r="I10" s="49"/>
      <c r="J10" s="5"/>
      <c r="K10" s="4" t="s">
        <v>80</v>
      </c>
      <c r="L10" s="47" t="e">
        <f>(SUM(D6:D50))/(COUNT(D6:D50))</f>
        <v>#DIV/0!</v>
      </c>
    </row>
    <row r="11" spans="2:12" ht="12.75">
      <c r="B11" s="5"/>
      <c r="C11" s="6"/>
      <c r="D11" s="7"/>
      <c r="E11" s="7"/>
      <c r="F11" s="7"/>
      <c r="G11" s="7"/>
      <c r="H11" s="7"/>
      <c r="I11" s="49"/>
      <c r="J11" s="5"/>
      <c r="K11" s="4" t="s">
        <v>75</v>
      </c>
      <c r="L11" s="47" t="e">
        <f>L9+VLOOKUP(L8,pkt,2,TRUE)</f>
        <v>#DIV/0!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47" t="e">
        <f>L10+VLOOKUP(L8,pkt,2,TRUE)</f>
        <v>#DIV/0!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49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421875" style="0" customWidth="1"/>
    <col min="2" max="2" width="13.421875" style="3" customWidth="1"/>
    <col min="3" max="3" width="9.7109375" style="2" customWidth="1"/>
    <col min="4" max="4" width="11.00390625" style="2" customWidth="1"/>
    <col min="5" max="5" width="9.7109375" style="2" customWidth="1"/>
    <col min="6" max="6" width="6.28125" style="2" customWidth="1"/>
    <col min="7" max="9" width="7.00390625" style="2" customWidth="1"/>
    <col min="10" max="10" width="4.8515625" style="0" customWidth="1"/>
    <col min="11" max="11" width="28.28125" style="5" customWidth="1"/>
    <col min="12" max="12" width="15.28125" style="22" customWidth="1"/>
  </cols>
  <sheetData>
    <row r="1" spans="1:12" s="1" customFormat="1" ht="40.5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1893</v>
      </c>
      <c r="G2" s="28"/>
      <c r="H2" s="40" t="s">
        <v>109</v>
      </c>
      <c r="I2" s="24"/>
      <c r="J2" s="40">
        <f>F2+SUM(H6:H42)</f>
        <v>1861.8866287</v>
      </c>
      <c r="K2" s="23" t="s">
        <v>106</v>
      </c>
      <c r="L2" s="39">
        <f>(3400-F2)*(3400-F2)/100000</f>
        <v>22.71049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1:10" ht="12.75">
      <c r="A4" s="5"/>
      <c r="B4" s="6"/>
      <c r="C4" s="7"/>
      <c r="D4" s="7"/>
      <c r="E4" s="7"/>
      <c r="F4" s="7"/>
      <c r="G4" s="7"/>
      <c r="H4" s="7"/>
      <c r="I4" s="7"/>
      <c r="J4" s="5"/>
    </row>
    <row r="5" spans="1:10" ht="27.75" customHeight="1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</row>
    <row r="6" spans="1:12" ht="12.75">
      <c r="A6" s="5" t="s">
        <v>19</v>
      </c>
      <c r="B6" s="6" t="s">
        <v>9</v>
      </c>
      <c r="C6" s="7">
        <v>2011</v>
      </c>
      <c r="D6" s="7">
        <v>1938</v>
      </c>
      <c r="E6" s="7">
        <v>1</v>
      </c>
      <c r="F6" s="7">
        <v>3</v>
      </c>
      <c r="G6" s="7" t="s">
        <v>10</v>
      </c>
      <c r="H6" s="41"/>
      <c r="I6" s="44">
        <f aca="true" t="shared" si="0" ref="I6:I15">VLOOKUP($F$2-D6,elodiff,2,TRUE)</f>
        <v>0.43</v>
      </c>
      <c r="J6" s="5"/>
      <c r="K6" s="4" t="s">
        <v>11</v>
      </c>
      <c r="L6" s="21">
        <f>COUNT(E6:E50)</f>
        <v>11</v>
      </c>
    </row>
    <row r="7" spans="1:12" ht="12.75">
      <c r="A7" s="5" t="s">
        <v>53</v>
      </c>
      <c r="B7" s="6" t="s">
        <v>54</v>
      </c>
      <c r="C7" s="7">
        <v>1800</v>
      </c>
      <c r="D7" s="7">
        <v>1902</v>
      </c>
      <c r="E7" s="7">
        <v>1</v>
      </c>
      <c r="F7" s="7">
        <v>3</v>
      </c>
      <c r="G7" s="7" t="s">
        <v>17</v>
      </c>
      <c r="H7" s="41"/>
      <c r="I7" s="44">
        <f t="shared" si="0"/>
        <v>0.48</v>
      </c>
      <c r="J7" s="5"/>
      <c r="K7" s="4" t="s">
        <v>13</v>
      </c>
      <c r="L7" s="21">
        <f>SUM(E6:E50)</f>
        <v>6.5</v>
      </c>
    </row>
    <row r="8" spans="1:12" ht="12.75">
      <c r="A8" s="5" t="s">
        <v>64</v>
      </c>
      <c r="B8" s="6" t="s">
        <v>65</v>
      </c>
      <c r="C8" s="7">
        <v>1800</v>
      </c>
      <c r="D8" s="7">
        <v>1771</v>
      </c>
      <c r="E8" s="7">
        <v>1</v>
      </c>
      <c r="F8" s="7">
        <v>3</v>
      </c>
      <c r="G8" s="7" t="s">
        <v>10</v>
      </c>
      <c r="H8" s="41"/>
      <c r="I8" s="44">
        <f t="shared" si="0"/>
        <v>0.67</v>
      </c>
      <c r="J8" s="5"/>
      <c r="K8" s="4" t="s">
        <v>14</v>
      </c>
      <c r="L8" s="20">
        <f>L7/(L6/100)</f>
        <v>59.09090909090909</v>
      </c>
    </row>
    <row r="9" spans="1:12" ht="12.75">
      <c r="A9" s="5" t="s">
        <v>126</v>
      </c>
      <c r="B9" s="6" t="s">
        <v>127</v>
      </c>
      <c r="C9" s="51">
        <v>1800</v>
      </c>
      <c r="D9" s="7">
        <v>1959</v>
      </c>
      <c r="E9" s="7">
        <v>1</v>
      </c>
      <c r="F9" s="7">
        <v>3</v>
      </c>
      <c r="G9" s="7" t="s">
        <v>17</v>
      </c>
      <c r="H9" s="41"/>
      <c r="I9" s="44">
        <f t="shared" si="0"/>
        <v>0.4</v>
      </c>
      <c r="J9" s="5"/>
      <c r="K9" s="4" t="s">
        <v>81</v>
      </c>
      <c r="L9" s="20">
        <f>(SUM(C5:C49))/(COUNT(C5:C49))</f>
        <v>1873.3636363636363</v>
      </c>
    </row>
    <row r="10" spans="1:12" ht="12.75">
      <c r="A10" s="5" t="s">
        <v>145</v>
      </c>
      <c r="B10" s="6" t="s">
        <v>146</v>
      </c>
      <c r="C10" s="7">
        <v>1915</v>
      </c>
      <c r="D10" s="7">
        <v>1831</v>
      </c>
      <c r="E10" s="7">
        <v>1</v>
      </c>
      <c r="F10" s="7">
        <v>2</v>
      </c>
      <c r="G10" s="7" t="s">
        <v>17</v>
      </c>
      <c r="H10" s="41"/>
      <c r="I10" s="44">
        <f t="shared" si="0"/>
        <v>0.59</v>
      </c>
      <c r="J10" s="5"/>
      <c r="K10" s="4" t="s">
        <v>80</v>
      </c>
      <c r="L10" s="20">
        <f>(SUM(D6:D50))/(COUNT(D6:D50))</f>
        <v>1885.3636363636363</v>
      </c>
    </row>
    <row r="11" spans="1:12" ht="25.5">
      <c r="A11" s="5" t="s">
        <v>165</v>
      </c>
      <c r="B11" s="6" t="s">
        <v>163</v>
      </c>
      <c r="C11" s="7">
        <v>2183</v>
      </c>
      <c r="D11" s="7">
        <v>2146</v>
      </c>
      <c r="E11" s="7">
        <v>0</v>
      </c>
      <c r="F11" s="7">
        <v>2</v>
      </c>
      <c r="G11" s="7" t="s">
        <v>10</v>
      </c>
      <c r="H11" s="41"/>
      <c r="I11" s="44">
        <f t="shared" si="0"/>
        <v>0.18</v>
      </c>
      <c r="J11" s="5"/>
      <c r="K11" s="11" t="s">
        <v>75</v>
      </c>
      <c r="L11" s="20">
        <f>L9+VLOOKUP(L8,pkt,2,TRUE)</f>
        <v>1938.3636363636363</v>
      </c>
    </row>
    <row r="12" spans="1:12" ht="12.75">
      <c r="A12" s="5" t="s">
        <v>177</v>
      </c>
      <c r="B12" s="6" t="s">
        <v>178</v>
      </c>
      <c r="C12" s="7">
        <v>1800</v>
      </c>
      <c r="D12" s="7">
        <v>1839</v>
      </c>
      <c r="E12" s="7">
        <v>0</v>
      </c>
      <c r="F12" s="7">
        <v>3</v>
      </c>
      <c r="G12" s="7" t="s">
        <v>10</v>
      </c>
      <c r="H12" s="41">
        <f>$L$2*(E12-I12)</f>
        <v>-13.172084199999999</v>
      </c>
      <c r="I12" s="44">
        <f t="shared" si="0"/>
        <v>0.58</v>
      </c>
      <c r="J12" s="5"/>
      <c r="K12" s="4" t="s">
        <v>76</v>
      </c>
      <c r="L12" s="20">
        <f>L10+VLOOKUP(L8,pkt,2,TRUE)</f>
        <v>1950.3636363636363</v>
      </c>
    </row>
    <row r="13" spans="1:10" ht="12.75">
      <c r="A13" s="5" t="s">
        <v>198</v>
      </c>
      <c r="B13" s="6" t="s">
        <v>197</v>
      </c>
      <c r="C13" s="7">
        <v>1800</v>
      </c>
      <c r="D13" s="7">
        <v>1807</v>
      </c>
      <c r="E13" s="7">
        <v>0.5</v>
      </c>
      <c r="F13" s="7">
        <v>2</v>
      </c>
      <c r="G13" s="7" t="s">
        <v>10</v>
      </c>
      <c r="H13" s="41">
        <f>$L$2*(E13-I13)</f>
        <v>-2.7252587999999998</v>
      </c>
      <c r="I13" s="44">
        <f t="shared" si="0"/>
        <v>0.62</v>
      </c>
      <c r="J13" s="5"/>
    </row>
    <row r="14" spans="1:11" ht="12.75">
      <c r="A14" s="5" t="s">
        <v>211</v>
      </c>
      <c r="B14" s="6" t="s">
        <v>212</v>
      </c>
      <c r="C14" s="7">
        <v>1800</v>
      </c>
      <c r="D14" s="7">
        <v>1792</v>
      </c>
      <c r="E14" s="7">
        <v>0.5</v>
      </c>
      <c r="F14" s="7">
        <v>2</v>
      </c>
      <c r="G14" s="7" t="s">
        <v>17</v>
      </c>
      <c r="H14" s="41">
        <f>$L$2*(E14-I14)</f>
        <v>-3.1794686000000003</v>
      </c>
      <c r="I14" s="44">
        <f t="shared" si="0"/>
        <v>0.64</v>
      </c>
      <c r="J14" s="5"/>
      <c r="K14" s="9" t="s">
        <v>25</v>
      </c>
    </row>
    <row r="15" spans="1:10" ht="12.75">
      <c r="A15" s="5" t="s">
        <v>220</v>
      </c>
      <c r="B15" s="6" t="s">
        <v>221</v>
      </c>
      <c r="C15" s="7">
        <v>1898</v>
      </c>
      <c r="D15" s="7">
        <v>1898</v>
      </c>
      <c r="E15" s="7">
        <v>0.5</v>
      </c>
      <c r="F15" s="7">
        <v>2</v>
      </c>
      <c r="G15" s="7" t="s">
        <v>10</v>
      </c>
      <c r="H15" s="41">
        <f>$L$2*(E15-I15)</f>
        <v>0.4542098000000004</v>
      </c>
      <c r="I15" s="44">
        <f t="shared" si="0"/>
        <v>0.48</v>
      </c>
      <c r="J15" s="5"/>
    </row>
    <row r="16" spans="1:10" ht="12.75">
      <c r="A16" s="5" t="s">
        <v>233</v>
      </c>
      <c r="B16" s="6" t="s">
        <v>234</v>
      </c>
      <c r="C16" s="7">
        <v>1800</v>
      </c>
      <c r="D16" s="7">
        <v>1856</v>
      </c>
      <c r="E16" s="7">
        <v>0</v>
      </c>
      <c r="F16" s="7">
        <v>2</v>
      </c>
      <c r="G16" s="7" t="s">
        <v>17</v>
      </c>
      <c r="H16" s="41">
        <f>$L$2*(E16-I16)</f>
        <v>-12.4907695</v>
      </c>
      <c r="I16" s="44">
        <f>VLOOKUP($F$2-D16,elodiff,2,TRUE)</f>
        <v>0.55</v>
      </c>
      <c r="J16" s="5"/>
    </row>
    <row r="17" spans="1:10" ht="12.75">
      <c r="A17" s="5"/>
      <c r="B17" s="6"/>
      <c r="C17" s="7"/>
      <c r="D17" s="7"/>
      <c r="E17" s="7"/>
      <c r="F17" s="7"/>
      <c r="G17" s="7"/>
      <c r="H17" s="41"/>
      <c r="I17" s="49"/>
      <c r="J17" s="5"/>
    </row>
    <row r="18" spans="1:10" ht="12.75">
      <c r="A18" s="5"/>
      <c r="B18" s="6"/>
      <c r="C18" s="7"/>
      <c r="D18" s="7"/>
      <c r="E18" s="7"/>
      <c r="F18" s="7"/>
      <c r="G18" s="7"/>
      <c r="H18" s="41"/>
      <c r="I18" s="49"/>
      <c r="J18" s="5"/>
    </row>
    <row r="19" spans="1:10" ht="12.75">
      <c r="A19" s="5"/>
      <c r="B19" s="6"/>
      <c r="C19" s="7"/>
      <c r="D19" s="7"/>
      <c r="E19" s="7"/>
      <c r="F19" s="7"/>
      <c r="G19" s="7"/>
      <c r="H19" s="41"/>
      <c r="I19" s="49"/>
      <c r="J19" s="5"/>
    </row>
    <row r="20" spans="1:10" ht="12.75">
      <c r="A20" s="5"/>
      <c r="B20" s="6"/>
      <c r="C20" s="7"/>
      <c r="D20" s="7"/>
      <c r="E20" s="7"/>
      <c r="F20" s="7"/>
      <c r="G20" s="7"/>
      <c r="H20" s="41"/>
      <c r="I20" s="49"/>
      <c r="J20" s="5"/>
    </row>
    <row r="21" spans="1:10" ht="12.75">
      <c r="A21" s="5"/>
      <c r="B21" s="6"/>
      <c r="C21" s="7"/>
      <c r="D21" s="7"/>
      <c r="E21" s="7"/>
      <c r="F21" s="7"/>
      <c r="G21" s="7"/>
      <c r="H21" s="41"/>
      <c r="I21" s="49"/>
      <c r="J21" s="5"/>
    </row>
    <row r="22" spans="1:10" ht="12.75">
      <c r="A22" s="5"/>
      <c r="B22" s="6"/>
      <c r="C22" s="7"/>
      <c r="D22" s="7"/>
      <c r="E22" s="7"/>
      <c r="F22" s="7"/>
      <c r="G22" s="7"/>
      <c r="H22" s="41"/>
      <c r="I22" s="49"/>
      <c r="J22" s="5"/>
    </row>
    <row r="23" spans="1:10" ht="12.75">
      <c r="A23" s="5"/>
      <c r="B23" s="6"/>
      <c r="C23" s="7"/>
      <c r="D23" s="7"/>
      <c r="E23" s="7"/>
      <c r="F23" s="7"/>
      <c r="G23" s="7"/>
      <c r="H23" s="41"/>
      <c r="I23" s="49"/>
      <c r="J23" s="5"/>
    </row>
    <row r="24" spans="1:10" ht="12.75">
      <c r="A24" s="5"/>
      <c r="B24" s="6"/>
      <c r="C24" s="7"/>
      <c r="D24" s="7"/>
      <c r="E24" s="7"/>
      <c r="F24" s="7"/>
      <c r="G24" s="7"/>
      <c r="H24" s="41"/>
      <c r="I24" s="49"/>
      <c r="J24" s="5"/>
    </row>
    <row r="25" spans="1:10" ht="12.75">
      <c r="A25" s="5"/>
      <c r="B25" s="6"/>
      <c r="C25" s="7"/>
      <c r="D25" s="7"/>
      <c r="E25" s="7"/>
      <c r="F25" s="7"/>
      <c r="G25" s="7"/>
      <c r="H25" s="41"/>
      <c r="I25" s="49"/>
      <c r="J25" s="5"/>
    </row>
    <row r="26" spans="1:10" ht="12.75">
      <c r="A26" s="5"/>
      <c r="B26" s="6"/>
      <c r="C26" s="7"/>
      <c r="D26" s="7"/>
      <c r="E26" s="7"/>
      <c r="F26" s="7"/>
      <c r="G26" s="7"/>
      <c r="H26" s="41"/>
      <c r="I26" s="49"/>
      <c r="J26" s="5"/>
    </row>
    <row r="27" spans="1:10" ht="12.75">
      <c r="A27" s="5"/>
      <c r="B27" s="6"/>
      <c r="C27" s="7"/>
      <c r="D27" s="7"/>
      <c r="E27" s="7"/>
      <c r="F27" s="7"/>
      <c r="G27" s="7"/>
      <c r="H27" s="41"/>
      <c r="I27" s="49"/>
      <c r="J27" s="5"/>
    </row>
    <row r="28" spans="1:10" ht="12.75">
      <c r="A28" s="5"/>
      <c r="B28" s="6"/>
      <c r="C28" s="7"/>
      <c r="D28" s="7"/>
      <c r="E28" s="7"/>
      <c r="F28" s="7"/>
      <c r="G28" s="7"/>
      <c r="H28" s="41"/>
      <c r="I28" s="49"/>
      <c r="J28" s="5"/>
    </row>
    <row r="29" spans="1:10" ht="12.75">
      <c r="A29" s="5"/>
      <c r="B29" s="6"/>
      <c r="C29" s="7"/>
      <c r="D29" s="7"/>
      <c r="E29" s="7"/>
      <c r="F29" s="7"/>
      <c r="G29" s="7"/>
      <c r="H29" s="41"/>
      <c r="I29" s="49"/>
      <c r="J29" s="5"/>
    </row>
    <row r="30" spans="1:10" ht="12.75">
      <c r="A30" s="5"/>
      <c r="B30" s="6"/>
      <c r="C30" s="7"/>
      <c r="D30" s="7"/>
      <c r="E30" s="7"/>
      <c r="F30" s="7"/>
      <c r="G30" s="7"/>
      <c r="H30" s="41"/>
      <c r="I30" s="49"/>
      <c r="J30" s="5"/>
    </row>
    <row r="31" spans="1:10" ht="12.75">
      <c r="A31" s="5"/>
      <c r="B31" s="6"/>
      <c r="C31" s="7"/>
      <c r="D31" s="7"/>
      <c r="E31" s="7"/>
      <c r="F31" s="7"/>
      <c r="G31" s="7"/>
      <c r="H31" s="7"/>
      <c r="I31" s="49"/>
      <c r="J31" s="5"/>
    </row>
    <row r="32" spans="1:10" ht="12.75">
      <c r="A32" s="5"/>
      <c r="B32" s="6"/>
      <c r="C32" s="7"/>
      <c r="D32" s="7"/>
      <c r="E32" s="7"/>
      <c r="F32" s="7"/>
      <c r="G32" s="7"/>
      <c r="H32" s="7"/>
      <c r="I32" s="49"/>
      <c r="J32" s="5"/>
    </row>
    <row r="33" spans="1:10" ht="12.75">
      <c r="A33" s="5"/>
      <c r="B33" s="6"/>
      <c r="C33" s="7"/>
      <c r="D33" s="7"/>
      <c r="E33" s="7"/>
      <c r="F33" s="7"/>
      <c r="G33" s="7"/>
      <c r="H33" s="7"/>
      <c r="I33" s="49"/>
      <c r="J33" s="5"/>
    </row>
    <row r="34" spans="1:10" ht="12.75">
      <c r="A34" s="5"/>
      <c r="B34" s="6"/>
      <c r="C34" s="7"/>
      <c r="D34" s="7"/>
      <c r="E34" s="7"/>
      <c r="F34" s="7"/>
      <c r="G34" s="7"/>
      <c r="H34" s="7"/>
      <c r="I34" s="49"/>
      <c r="J34" s="5"/>
    </row>
    <row r="35" spans="1:10" ht="12.75">
      <c r="A35" s="5"/>
      <c r="B35" s="6"/>
      <c r="C35" s="7"/>
      <c r="D35" s="7"/>
      <c r="E35" s="7"/>
      <c r="F35" s="7"/>
      <c r="G35" s="7"/>
      <c r="H35" s="7"/>
      <c r="I35" s="49"/>
      <c r="J35" s="5"/>
    </row>
    <row r="36" spans="1:10" ht="12.75">
      <c r="A36" s="5"/>
      <c r="B36" s="6"/>
      <c r="C36" s="7"/>
      <c r="D36" s="7"/>
      <c r="E36" s="7"/>
      <c r="F36" s="7"/>
      <c r="G36" s="7"/>
      <c r="H36" s="7"/>
      <c r="I36" s="49"/>
      <c r="J36" s="5"/>
    </row>
    <row r="37" spans="1:10" ht="12.75">
      <c r="A37" s="5"/>
      <c r="B37" s="6"/>
      <c r="C37" s="7"/>
      <c r="D37" s="7"/>
      <c r="E37" s="7"/>
      <c r="F37" s="7"/>
      <c r="G37" s="7"/>
      <c r="H37" s="7"/>
      <c r="I37" s="49"/>
      <c r="J37" s="5"/>
    </row>
    <row r="38" spans="1:10" ht="12.75">
      <c r="A38" s="5"/>
      <c r="B38" s="6"/>
      <c r="C38" s="7"/>
      <c r="D38" s="7"/>
      <c r="E38" s="7"/>
      <c r="F38" s="7"/>
      <c r="G38" s="7"/>
      <c r="H38" s="7"/>
      <c r="I38" s="49"/>
      <c r="J38" s="5"/>
    </row>
    <row r="39" spans="1:10" ht="12.75">
      <c r="A39" s="5"/>
      <c r="B39" s="6"/>
      <c r="C39" s="7"/>
      <c r="D39" s="7"/>
      <c r="E39" s="7"/>
      <c r="F39" s="7"/>
      <c r="G39" s="7"/>
      <c r="H39" s="7"/>
      <c r="I39" s="49"/>
      <c r="J39" s="5"/>
    </row>
    <row r="40" spans="1:10" ht="12.75">
      <c r="A40" s="5"/>
      <c r="B40" s="6"/>
      <c r="C40" s="7"/>
      <c r="D40" s="7"/>
      <c r="E40" s="7"/>
      <c r="F40" s="7"/>
      <c r="G40" s="7"/>
      <c r="H40" s="7"/>
      <c r="I40" s="49"/>
      <c r="J40" s="5"/>
    </row>
    <row r="41" spans="1:10" ht="12.75">
      <c r="A41" s="5"/>
      <c r="B41" s="6"/>
      <c r="C41" s="7"/>
      <c r="D41" s="7"/>
      <c r="E41" s="7"/>
      <c r="F41" s="7"/>
      <c r="G41" s="7"/>
      <c r="H41" s="7"/>
      <c r="I41" s="49"/>
      <c r="J41" s="5"/>
    </row>
    <row r="42" spans="1:10" ht="12.75">
      <c r="A42" s="5"/>
      <c r="B42" s="6"/>
      <c r="C42" s="7"/>
      <c r="D42" s="7"/>
      <c r="E42" s="7"/>
      <c r="F42" s="7"/>
      <c r="G42" s="7"/>
      <c r="H42" s="7"/>
      <c r="I42" s="49"/>
      <c r="J42" s="5"/>
    </row>
    <row r="43" spans="1:10" ht="12.75">
      <c r="A43" s="5"/>
      <c r="B43" s="6"/>
      <c r="C43" s="7"/>
      <c r="D43" s="7"/>
      <c r="E43" s="7"/>
      <c r="F43" s="7"/>
      <c r="G43" s="7"/>
      <c r="H43" s="7"/>
      <c r="I43" s="49"/>
      <c r="J43" s="5"/>
    </row>
    <row r="44" spans="1:10" ht="12.75">
      <c r="A44" s="5"/>
      <c r="B44" s="6"/>
      <c r="C44" s="7"/>
      <c r="D44" s="7"/>
      <c r="E44" s="7"/>
      <c r="F44" s="7"/>
      <c r="G44" s="7"/>
      <c r="H44" s="7"/>
      <c r="I44" s="49"/>
      <c r="J44" s="5"/>
    </row>
    <row r="45" spans="1:10" ht="12.75">
      <c r="A45" s="5"/>
      <c r="B45" s="6"/>
      <c r="C45" s="7"/>
      <c r="D45" s="7"/>
      <c r="E45" s="7"/>
      <c r="F45" s="7"/>
      <c r="G45" s="7"/>
      <c r="H45" s="7"/>
      <c r="I45" s="49"/>
      <c r="J45" s="5"/>
    </row>
    <row r="46" spans="1:10" ht="12.75">
      <c r="A46" s="5"/>
      <c r="B46" s="6"/>
      <c r="C46" s="7"/>
      <c r="D46" s="7"/>
      <c r="E46" s="7"/>
      <c r="F46" s="7"/>
      <c r="G46" s="7"/>
      <c r="H46" s="7"/>
      <c r="I46" s="49"/>
      <c r="J46" s="5"/>
    </row>
    <row r="47" spans="1:10" ht="12.75">
      <c r="A47" s="5"/>
      <c r="B47" s="6"/>
      <c r="C47" s="7"/>
      <c r="D47" s="7"/>
      <c r="E47" s="7"/>
      <c r="F47" s="7"/>
      <c r="G47" s="7"/>
      <c r="H47" s="7"/>
      <c r="I47" s="49"/>
      <c r="J47" s="5"/>
    </row>
    <row r="48" spans="1:10" ht="12.75">
      <c r="A48" s="5"/>
      <c r="B48" s="6"/>
      <c r="C48" s="7"/>
      <c r="D48" s="7"/>
      <c r="E48" s="7"/>
      <c r="F48" s="7"/>
      <c r="G48" s="7"/>
      <c r="H48" s="7"/>
      <c r="I48" s="7"/>
      <c r="J48" s="5"/>
    </row>
    <row r="49" spans="1:10" ht="12.75">
      <c r="A49" s="5"/>
      <c r="B49" s="6"/>
      <c r="C49" s="7"/>
      <c r="D49" s="7"/>
      <c r="E49" s="7"/>
      <c r="F49" s="7"/>
      <c r="G49" s="7"/>
      <c r="H49" s="7"/>
      <c r="I49" s="7"/>
      <c r="J49" s="5"/>
    </row>
    <row r="50" spans="1:10" ht="12.75">
      <c r="A50" s="5"/>
      <c r="B50" s="6"/>
      <c r="C50" s="7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421875" style="5" customWidth="1"/>
    <col min="2" max="2" width="12.8515625" style="0" customWidth="1"/>
    <col min="3" max="3" width="8.421875" style="3" customWidth="1"/>
    <col min="4" max="4" width="8.8515625" style="2" customWidth="1"/>
    <col min="5" max="5" width="8.421875" style="2" customWidth="1"/>
    <col min="6" max="6" width="6.28125" style="2" customWidth="1"/>
    <col min="7" max="8" width="5.8515625" style="2" customWidth="1"/>
    <col min="9" max="9" width="6.8515625" style="2" customWidth="1"/>
    <col min="10" max="10" width="4.8515625" style="0" customWidth="1"/>
    <col min="11" max="11" width="28.7109375" style="5" customWidth="1"/>
    <col min="12" max="12" width="15.28125" style="5" customWidth="1"/>
  </cols>
  <sheetData>
    <row r="1" spans="1:12" s="1" customFormat="1" ht="40.5" customHeight="1">
      <c r="A1" s="77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1782</v>
      </c>
      <c r="G2" s="28"/>
      <c r="H2" s="40" t="s">
        <v>109</v>
      </c>
      <c r="I2" s="24"/>
      <c r="J2" s="40">
        <f>F2+SUM(H6:H42)</f>
        <v>1789.0683948</v>
      </c>
      <c r="K2" s="23" t="s">
        <v>106</v>
      </c>
      <c r="L2" s="39">
        <f>(3400-F2)*(3400-F2)/100000</f>
        <v>26.17924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209</v>
      </c>
      <c r="B6" s="6" t="s">
        <v>206</v>
      </c>
      <c r="C6" s="7">
        <v>1800</v>
      </c>
      <c r="D6" s="7">
        <v>1200</v>
      </c>
      <c r="E6" s="7">
        <v>1</v>
      </c>
      <c r="F6" s="7">
        <v>5</v>
      </c>
      <c r="G6" s="7" t="s">
        <v>10</v>
      </c>
      <c r="H6" s="44">
        <f>$L$2*(E6-I6)</f>
        <v>0.5235848000000005</v>
      </c>
      <c r="I6" s="44">
        <f>VLOOKUP($F$2-D6,elodiff,2,TRUE)</f>
        <v>0.98</v>
      </c>
      <c r="J6" s="5"/>
      <c r="K6" s="4" t="s">
        <v>11</v>
      </c>
      <c r="L6" s="21">
        <f>COUNT(E6:E50)</f>
        <v>4</v>
      </c>
    </row>
    <row r="7" spans="1:12" ht="12.75">
      <c r="A7" s="5" t="s">
        <v>153</v>
      </c>
      <c r="B7" s="6" t="s">
        <v>48</v>
      </c>
      <c r="C7" s="7">
        <v>1800</v>
      </c>
      <c r="D7" s="7">
        <v>1208</v>
      </c>
      <c r="E7" s="7">
        <v>1</v>
      </c>
      <c r="F7" s="7">
        <v>2</v>
      </c>
      <c r="G7" s="7" t="s">
        <v>17</v>
      </c>
      <c r="H7" s="44">
        <f>$L$2*(E7-I7)</f>
        <v>0.5235848000000005</v>
      </c>
      <c r="I7" s="44">
        <f>VLOOKUP($F$2-D7,elodiff,2,TRUE)</f>
        <v>0.98</v>
      </c>
      <c r="J7" s="5"/>
      <c r="K7" s="4" t="s">
        <v>13</v>
      </c>
      <c r="L7" s="21">
        <f>SUM(E6:E50)</f>
        <v>3.5</v>
      </c>
    </row>
    <row r="8" spans="1:12" ht="12.75">
      <c r="A8" s="5" t="s">
        <v>226</v>
      </c>
      <c r="B8" s="6" t="s">
        <v>221</v>
      </c>
      <c r="C8" s="7">
        <v>1800</v>
      </c>
      <c r="D8" s="7">
        <v>1880</v>
      </c>
      <c r="E8" s="7">
        <v>0.5</v>
      </c>
      <c r="F8" s="7">
        <v>5</v>
      </c>
      <c r="G8" s="7" t="s">
        <v>17</v>
      </c>
      <c r="H8" s="41">
        <f>$L$2*(E8-I8)</f>
        <v>3.6650936000000005</v>
      </c>
      <c r="I8" s="44">
        <f>VLOOKUP($F$2-D8,elodiff,2,TRUE)</f>
        <v>0.36</v>
      </c>
      <c r="J8" s="5"/>
      <c r="K8" s="4" t="s">
        <v>14</v>
      </c>
      <c r="L8" s="20">
        <f>L7/(L6/100)</f>
        <v>87.5</v>
      </c>
    </row>
    <row r="9" spans="1:12" ht="12.75">
      <c r="A9" s="5" t="s">
        <v>232</v>
      </c>
      <c r="B9" s="6" t="s">
        <v>228</v>
      </c>
      <c r="C9" s="7">
        <v>1800</v>
      </c>
      <c r="D9" s="7">
        <v>1406</v>
      </c>
      <c r="E9" s="7">
        <v>1</v>
      </c>
      <c r="F9" s="7">
        <v>5</v>
      </c>
      <c r="G9" s="7" t="s">
        <v>10</v>
      </c>
      <c r="H9" s="41">
        <f>$L$2*(E9-I9)</f>
        <v>2.356131599999999</v>
      </c>
      <c r="I9" s="44">
        <f>VLOOKUP($F$2-D9,elodiff,2,TRUE)</f>
        <v>0.91</v>
      </c>
      <c r="J9" s="5"/>
      <c r="K9" s="4" t="s">
        <v>81</v>
      </c>
      <c r="L9" s="20">
        <f>(SUM(C5:C49))/(COUNT(C5:C49))</f>
        <v>1800</v>
      </c>
    </row>
    <row r="10" spans="2:12" ht="12.75">
      <c r="B10" s="6"/>
      <c r="C10" s="7"/>
      <c r="D10" s="7"/>
      <c r="E10" s="7"/>
      <c r="F10" s="7"/>
      <c r="G10" s="7"/>
      <c r="H10" s="7"/>
      <c r="I10" s="49"/>
      <c r="J10" s="5"/>
      <c r="K10" s="4" t="s">
        <v>80</v>
      </c>
      <c r="L10" s="20">
        <f>(SUM(D6:D50))/(COUNT(D6:D50))</f>
        <v>1423.5</v>
      </c>
    </row>
    <row r="11" spans="2:12" ht="12.75">
      <c r="B11" s="5"/>
      <c r="C11" s="6"/>
      <c r="D11" s="7"/>
      <c r="E11" s="7"/>
      <c r="F11" s="7"/>
      <c r="G11" s="7"/>
      <c r="H11" s="7"/>
      <c r="I11" s="49"/>
      <c r="J11" s="5"/>
      <c r="K11" s="4" t="s">
        <v>75</v>
      </c>
      <c r="L11" s="20">
        <f>L9+VLOOKUP(L8,pkt,2,TRUE)</f>
        <v>2122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1745.5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7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2">
        <v>0</v>
      </c>
      <c r="B1" s="2">
        <v>-677</v>
      </c>
    </row>
    <row r="2" spans="1:2" ht="12.75">
      <c r="A2" s="2">
        <v>1</v>
      </c>
      <c r="B2" s="2">
        <v>-677</v>
      </c>
    </row>
    <row r="3" spans="1:2" ht="12.75">
      <c r="A3" s="2">
        <v>2</v>
      </c>
      <c r="B3" s="2">
        <v>-589</v>
      </c>
    </row>
    <row r="4" spans="1:2" ht="12.75">
      <c r="A4" s="2">
        <v>3</v>
      </c>
      <c r="B4" s="2">
        <v>-538</v>
      </c>
    </row>
    <row r="5" spans="1:2" ht="12.75">
      <c r="A5" s="2">
        <v>4</v>
      </c>
      <c r="B5" s="2">
        <v>-501</v>
      </c>
    </row>
    <row r="6" spans="1:2" ht="12.75">
      <c r="A6" s="2">
        <v>5</v>
      </c>
      <c r="B6" s="2">
        <v>-470</v>
      </c>
    </row>
    <row r="7" spans="1:2" ht="12.75">
      <c r="A7" s="2">
        <v>6</v>
      </c>
      <c r="B7" s="2">
        <v>-444</v>
      </c>
    </row>
    <row r="8" spans="1:2" ht="12.75">
      <c r="A8" s="2">
        <v>7</v>
      </c>
      <c r="B8" s="2">
        <v>-422</v>
      </c>
    </row>
    <row r="9" spans="1:2" ht="12.75">
      <c r="A9" s="2">
        <v>8</v>
      </c>
      <c r="B9" s="2">
        <v>-401</v>
      </c>
    </row>
    <row r="10" spans="1:2" ht="12.75">
      <c r="A10" s="2">
        <v>9</v>
      </c>
      <c r="B10" s="2">
        <v>-383</v>
      </c>
    </row>
    <row r="11" spans="1:2" ht="12.75">
      <c r="A11" s="2">
        <v>10</v>
      </c>
      <c r="B11" s="2">
        <v>-366</v>
      </c>
    </row>
    <row r="12" spans="1:2" ht="12.75">
      <c r="A12" s="2">
        <v>11</v>
      </c>
      <c r="B12" s="2">
        <v>-351</v>
      </c>
    </row>
    <row r="13" spans="1:2" ht="12.75">
      <c r="A13" s="2">
        <v>12</v>
      </c>
      <c r="B13" s="2">
        <v>-336</v>
      </c>
    </row>
    <row r="14" spans="1:2" ht="12.75">
      <c r="A14" s="2">
        <v>13</v>
      </c>
      <c r="B14" s="2">
        <v>-322</v>
      </c>
    </row>
    <row r="15" spans="1:2" ht="12.75">
      <c r="A15" s="2">
        <v>14</v>
      </c>
      <c r="B15" s="2">
        <v>-309</v>
      </c>
    </row>
    <row r="16" spans="1:2" ht="12.75">
      <c r="A16" s="2">
        <v>15</v>
      </c>
      <c r="B16" s="2">
        <v>-296</v>
      </c>
    </row>
    <row r="17" spans="1:2" ht="12.75">
      <c r="A17" s="2">
        <v>16</v>
      </c>
      <c r="B17" s="2">
        <v>-284</v>
      </c>
    </row>
    <row r="18" spans="1:2" ht="12.75">
      <c r="A18" s="2">
        <v>17</v>
      </c>
      <c r="B18" s="2">
        <v>-273</v>
      </c>
    </row>
    <row r="19" spans="1:2" ht="12.75">
      <c r="A19" s="2">
        <v>18</v>
      </c>
      <c r="B19" s="2">
        <v>-262</v>
      </c>
    </row>
    <row r="20" spans="1:2" ht="12.75">
      <c r="A20" s="2">
        <v>19</v>
      </c>
      <c r="B20" s="2">
        <v>-251</v>
      </c>
    </row>
    <row r="21" spans="1:2" ht="12.75">
      <c r="A21" s="2">
        <v>20</v>
      </c>
      <c r="B21" s="2">
        <v>-240</v>
      </c>
    </row>
    <row r="22" spans="1:2" ht="12.75">
      <c r="A22" s="2">
        <v>21</v>
      </c>
      <c r="B22" s="2">
        <v>-230</v>
      </c>
    </row>
    <row r="23" spans="1:2" ht="12.75">
      <c r="A23" s="2">
        <v>22</v>
      </c>
      <c r="B23" s="2">
        <v>-220</v>
      </c>
    </row>
    <row r="24" spans="1:2" ht="12.75">
      <c r="A24" s="2">
        <v>23</v>
      </c>
      <c r="B24" s="2">
        <v>-211</v>
      </c>
    </row>
    <row r="25" spans="1:2" ht="12.75">
      <c r="A25" s="2">
        <v>24</v>
      </c>
      <c r="B25" s="2">
        <v>-202</v>
      </c>
    </row>
    <row r="26" spans="1:2" ht="12.75">
      <c r="A26" s="2">
        <v>25</v>
      </c>
      <c r="B26" s="2">
        <v>-193</v>
      </c>
    </row>
    <row r="27" spans="1:2" ht="12.75">
      <c r="A27" s="2">
        <v>26</v>
      </c>
      <c r="B27" s="2">
        <v>-184</v>
      </c>
    </row>
    <row r="28" spans="1:2" ht="12.75">
      <c r="A28" s="2">
        <v>27</v>
      </c>
      <c r="B28" s="2">
        <v>-175</v>
      </c>
    </row>
    <row r="29" spans="1:2" ht="12.75">
      <c r="A29" s="2">
        <v>28</v>
      </c>
      <c r="B29" s="2">
        <v>-166</v>
      </c>
    </row>
    <row r="30" spans="1:2" ht="12.75">
      <c r="A30" s="2">
        <v>29</v>
      </c>
      <c r="B30" s="2">
        <v>-158</v>
      </c>
    </row>
    <row r="31" spans="1:2" ht="12.75">
      <c r="A31" s="2">
        <v>30</v>
      </c>
      <c r="B31" s="2">
        <v>-149</v>
      </c>
    </row>
    <row r="32" spans="1:2" ht="12.75">
      <c r="A32" s="2">
        <v>31</v>
      </c>
      <c r="B32" s="2">
        <v>-141</v>
      </c>
    </row>
    <row r="33" spans="1:2" ht="12.75">
      <c r="A33" s="2">
        <v>32</v>
      </c>
      <c r="B33" s="2">
        <v>-133</v>
      </c>
    </row>
    <row r="34" spans="1:2" ht="12.75">
      <c r="A34" s="2">
        <v>33</v>
      </c>
      <c r="B34" s="2">
        <v>-125</v>
      </c>
    </row>
    <row r="35" spans="1:2" ht="12.75">
      <c r="A35" s="2">
        <v>34</v>
      </c>
      <c r="B35" s="2">
        <v>-117</v>
      </c>
    </row>
    <row r="36" spans="1:2" ht="12.75">
      <c r="A36" s="2">
        <v>35</v>
      </c>
      <c r="B36" s="2">
        <v>-110</v>
      </c>
    </row>
    <row r="37" spans="1:2" ht="12.75">
      <c r="A37" s="2">
        <v>36</v>
      </c>
      <c r="B37" s="2">
        <v>-102</v>
      </c>
    </row>
    <row r="38" spans="1:2" ht="12.75">
      <c r="A38" s="2">
        <v>37</v>
      </c>
      <c r="B38" s="2">
        <v>-95</v>
      </c>
    </row>
    <row r="39" spans="1:2" ht="12.75">
      <c r="A39" s="2">
        <v>38</v>
      </c>
      <c r="B39" s="2">
        <v>-87</v>
      </c>
    </row>
    <row r="40" spans="1:2" ht="12.75">
      <c r="A40" s="2">
        <v>39</v>
      </c>
      <c r="B40" s="2">
        <v>-80</v>
      </c>
    </row>
    <row r="41" spans="1:2" ht="12.75">
      <c r="A41" s="2">
        <v>40</v>
      </c>
      <c r="B41" s="2">
        <v>-72</v>
      </c>
    </row>
    <row r="42" spans="1:2" ht="12.75">
      <c r="A42" s="2">
        <v>41</v>
      </c>
      <c r="B42" s="2">
        <v>-65</v>
      </c>
    </row>
    <row r="43" spans="1:2" ht="12.75">
      <c r="A43" s="2">
        <v>42</v>
      </c>
      <c r="B43" s="2">
        <v>-57</v>
      </c>
    </row>
    <row r="44" spans="1:2" ht="12.75">
      <c r="A44" s="2">
        <v>43</v>
      </c>
      <c r="B44" s="2">
        <v>-50</v>
      </c>
    </row>
    <row r="45" spans="1:2" ht="12.75">
      <c r="A45" s="2">
        <v>44</v>
      </c>
      <c r="B45" s="2">
        <v>-43</v>
      </c>
    </row>
    <row r="46" spans="1:2" ht="12.75">
      <c r="A46" s="2">
        <v>45</v>
      </c>
      <c r="B46" s="2">
        <v>-36</v>
      </c>
    </row>
    <row r="47" spans="1:2" ht="12.75">
      <c r="A47" s="2">
        <v>46</v>
      </c>
      <c r="B47" s="2">
        <v>-29</v>
      </c>
    </row>
    <row r="48" spans="1:2" ht="12.75">
      <c r="A48" s="2">
        <v>47</v>
      </c>
      <c r="B48" s="2">
        <v>-21</v>
      </c>
    </row>
    <row r="49" spans="1:2" ht="12.75">
      <c r="A49" s="2">
        <v>48</v>
      </c>
      <c r="B49" s="2">
        <v>-14</v>
      </c>
    </row>
    <row r="50" spans="1:2" ht="12.75">
      <c r="A50" s="2">
        <v>49</v>
      </c>
      <c r="B50" s="2">
        <v>-7</v>
      </c>
    </row>
    <row r="51" spans="1:2" ht="12.75">
      <c r="A51" s="2">
        <v>50</v>
      </c>
      <c r="B51" s="2">
        <v>0</v>
      </c>
    </row>
    <row r="52" spans="1:2" ht="12.75">
      <c r="A52" s="2">
        <v>51</v>
      </c>
      <c r="B52" s="2">
        <v>7</v>
      </c>
    </row>
    <row r="53" spans="1:2" ht="12.75">
      <c r="A53" s="2">
        <v>52</v>
      </c>
      <c r="B53" s="2">
        <v>14</v>
      </c>
    </row>
    <row r="54" spans="1:2" ht="12.75">
      <c r="A54" s="2">
        <v>53</v>
      </c>
      <c r="B54" s="2">
        <v>21</v>
      </c>
    </row>
    <row r="55" spans="1:2" ht="12.75">
      <c r="A55" s="2">
        <v>54</v>
      </c>
      <c r="B55" s="2">
        <v>29</v>
      </c>
    </row>
    <row r="56" spans="1:2" ht="12.75">
      <c r="A56" s="2">
        <v>55</v>
      </c>
      <c r="B56" s="2">
        <v>36</v>
      </c>
    </row>
    <row r="57" spans="1:2" ht="12.75">
      <c r="A57" s="2">
        <v>56</v>
      </c>
      <c r="B57" s="2">
        <v>43</v>
      </c>
    </row>
    <row r="58" spans="1:2" ht="12.75">
      <c r="A58" s="2">
        <v>57</v>
      </c>
      <c r="B58" s="2">
        <v>50</v>
      </c>
    </row>
    <row r="59" spans="1:2" ht="12.75">
      <c r="A59" s="2">
        <v>58</v>
      </c>
      <c r="B59" s="2">
        <v>57</v>
      </c>
    </row>
    <row r="60" spans="1:2" ht="12.75">
      <c r="A60" s="2">
        <v>59</v>
      </c>
      <c r="B60" s="2">
        <v>65</v>
      </c>
    </row>
    <row r="61" spans="1:2" ht="12.75">
      <c r="A61" s="2">
        <v>60</v>
      </c>
      <c r="B61" s="2">
        <v>72</v>
      </c>
    </row>
    <row r="62" spans="1:2" ht="12.75">
      <c r="A62" s="2">
        <v>61</v>
      </c>
      <c r="B62" s="2">
        <v>80</v>
      </c>
    </row>
    <row r="63" spans="1:2" ht="12.75">
      <c r="A63" s="2">
        <v>62</v>
      </c>
      <c r="B63" s="2">
        <v>87</v>
      </c>
    </row>
    <row r="64" spans="1:2" ht="12.75">
      <c r="A64" s="2">
        <v>63</v>
      </c>
      <c r="B64" s="2">
        <v>95</v>
      </c>
    </row>
    <row r="65" spans="1:2" ht="12.75">
      <c r="A65" s="2">
        <v>64</v>
      </c>
      <c r="B65" s="2">
        <v>102</v>
      </c>
    </row>
    <row r="66" spans="1:2" ht="12.75">
      <c r="A66" s="2">
        <v>65</v>
      </c>
      <c r="B66" s="2">
        <v>110</v>
      </c>
    </row>
    <row r="67" spans="1:2" ht="12.75">
      <c r="A67" s="2">
        <v>66</v>
      </c>
      <c r="B67" s="2">
        <v>117</v>
      </c>
    </row>
    <row r="68" spans="1:2" ht="12.75">
      <c r="A68" s="2">
        <v>67</v>
      </c>
      <c r="B68" s="2">
        <v>125</v>
      </c>
    </row>
    <row r="69" spans="1:2" ht="12.75">
      <c r="A69" s="2">
        <v>68</v>
      </c>
      <c r="B69" s="2">
        <v>133</v>
      </c>
    </row>
    <row r="70" spans="1:2" ht="12.75">
      <c r="A70" s="2">
        <v>69</v>
      </c>
      <c r="B70" s="2">
        <v>141</v>
      </c>
    </row>
    <row r="71" spans="1:2" ht="12.75">
      <c r="A71" s="2">
        <v>70</v>
      </c>
      <c r="B71" s="2">
        <v>149</v>
      </c>
    </row>
    <row r="72" spans="1:2" ht="12.75">
      <c r="A72" s="2">
        <v>71</v>
      </c>
      <c r="B72" s="2">
        <v>158</v>
      </c>
    </row>
    <row r="73" spans="1:2" ht="12.75">
      <c r="A73" s="2">
        <v>72</v>
      </c>
      <c r="B73" s="2">
        <v>166</v>
      </c>
    </row>
    <row r="74" spans="1:2" ht="12.75">
      <c r="A74" s="2">
        <v>73</v>
      </c>
      <c r="B74" s="2">
        <v>175</v>
      </c>
    </row>
    <row r="75" spans="1:2" ht="12.75">
      <c r="A75" s="2">
        <v>74</v>
      </c>
      <c r="B75" s="2">
        <v>184</v>
      </c>
    </row>
    <row r="76" spans="1:2" ht="12.75">
      <c r="A76" s="2">
        <v>75</v>
      </c>
      <c r="B76" s="2">
        <v>193</v>
      </c>
    </row>
    <row r="77" spans="1:2" ht="12.75">
      <c r="A77" s="2">
        <v>76</v>
      </c>
      <c r="B77" s="2">
        <v>202</v>
      </c>
    </row>
    <row r="78" spans="1:2" ht="12.75">
      <c r="A78" s="2">
        <v>77</v>
      </c>
      <c r="B78" s="2">
        <v>211</v>
      </c>
    </row>
    <row r="79" spans="1:2" ht="12.75">
      <c r="A79" s="2">
        <v>78</v>
      </c>
      <c r="B79" s="2">
        <v>220</v>
      </c>
    </row>
    <row r="80" spans="1:2" ht="12.75">
      <c r="A80" s="2">
        <v>79</v>
      </c>
      <c r="B80" s="2">
        <v>230</v>
      </c>
    </row>
    <row r="81" spans="1:2" ht="12.75">
      <c r="A81" s="2">
        <v>80</v>
      </c>
      <c r="B81" s="2">
        <v>240</v>
      </c>
    </row>
    <row r="82" spans="1:2" ht="12.75">
      <c r="A82" s="2">
        <v>81</v>
      </c>
      <c r="B82" s="2">
        <v>251</v>
      </c>
    </row>
    <row r="83" spans="1:2" ht="12.75">
      <c r="A83" s="2">
        <v>82</v>
      </c>
      <c r="B83" s="2">
        <v>262</v>
      </c>
    </row>
    <row r="84" spans="1:2" ht="12.75">
      <c r="A84" s="2">
        <v>83</v>
      </c>
      <c r="B84" s="2">
        <v>273</v>
      </c>
    </row>
    <row r="85" spans="1:2" ht="12.75">
      <c r="A85" s="2">
        <v>84</v>
      </c>
      <c r="B85" s="2">
        <v>284</v>
      </c>
    </row>
    <row r="86" spans="1:2" ht="12.75">
      <c r="A86" s="2">
        <v>85</v>
      </c>
      <c r="B86" s="2">
        <v>296</v>
      </c>
    </row>
    <row r="87" spans="1:2" ht="12.75">
      <c r="A87" s="2">
        <v>86</v>
      </c>
      <c r="B87" s="2">
        <v>309</v>
      </c>
    </row>
    <row r="88" spans="1:2" ht="12.75">
      <c r="A88" s="2">
        <v>87</v>
      </c>
      <c r="B88" s="2">
        <v>322</v>
      </c>
    </row>
    <row r="89" spans="1:2" ht="12.75">
      <c r="A89" s="2">
        <v>88</v>
      </c>
      <c r="B89" s="2">
        <v>336</v>
      </c>
    </row>
    <row r="90" spans="1:2" ht="12.75">
      <c r="A90" s="2">
        <v>89</v>
      </c>
      <c r="B90" s="2">
        <v>351</v>
      </c>
    </row>
    <row r="91" spans="1:2" ht="12.75">
      <c r="A91" s="2">
        <v>90</v>
      </c>
      <c r="B91" s="2">
        <v>366</v>
      </c>
    </row>
    <row r="92" spans="1:2" ht="12.75">
      <c r="A92" s="2">
        <v>91</v>
      </c>
      <c r="B92" s="2">
        <v>383</v>
      </c>
    </row>
    <row r="93" spans="1:2" ht="12.75">
      <c r="A93" s="2">
        <v>92</v>
      </c>
      <c r="B93" s="2">
        <v>401</v>
      </c>
    </row>
    <row r="94" spans="1:2" ht="12.75">
      <c r="A94" s="2">
        <v>93</v>
      </c>
      <c r="B94" s="2">
        <v>422</v>
      </c>
    </row>
    <row r="95" spans="1:2" ht="12.75">
      <c r="A95" s="2">
        <v>94</v>
      </c>
      <c r="B95" s="2">
        <v>444</v>
      </c>
    </row>
    <row r="96" spans="1:2" ht="12.75">
      <c r="A96" s="2">
        <v>95</v>
      </c>
      <c r="B96" s="2">
        <v>470</v>
      </c>
    </row>
    <row r="97" spans="1:2" ht="12.75">
      <c r="A97" s="2">
        <v>96</v>
      </c>
      <c r="B97" s="2">
        <v>501</v>
      </c>
    </row>
    <row r="98" spans="1:2" ht="12.75">
      <c r="A98" s="2">
        <v>97</v>
      </c>
      <c r="B98" s="2">
        <v>538</v>
      </c>
    </row>
    <row r="99" spans="1:2" ht="12.75">
      <c r="A99" s="2">
        <v>98</v>
      </c>
      <c r="B99" s="2">
        <v>589</v>
      </c>
    </row>
    <row r="100" spans="1:2" ht="12.75">
      <c r="A100" s="2">
        <v>99</v>
      </c>
      <c r="B100" s="2">
        <v>677</v>
      </c>
    </row>
    <row r="101" spans="1:2" ht="12.75">
      <c r="A101" s="2">
        <v>100</v>
      </c>
      <c r="B101" s="2">
        <v>677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31">
      <selection activeCell="A50" sqref="A50"/>
    </sheetView>
  </sheetViews>
  <sheetFormatPr defaultColWidth="11.421875" defaultRowHeight="12.75"/>
  <cols>
    <col min="1" max="1" width="11.421875" style="37" customWidth="1"/>
  </cols>
  <sheetData>
    <row r="1" spans="1:2" ht="13.5" thickBot="1">
      <c r="A1" s="36">
        <v>-736</v>
      </c>
      <c r="B1" s="35">
        <v>0</v>
      </c>
    </row>
    <row r="2" spans="1:2" ht="13.5" thickBot="1">
      <c r="A2" s="36">
        <v>-620</v>
      </c>
      <c r="B2" s="35">
        <v>0.01</v>
      </c>
    </row>
    <row r="3" spans="1:2" ht="13.5" thickBot="1">
      <c r="A3" s="36">
        <v>-560</v>
      </c>
      <c r="B3" s="35">
        <v>0.02</v>
      </c>
    </row>
    <row r="4" spans="1:2" ht="13.5" thickBot="1">
      <c r="A4" s="36">
        <v>-518</v>
      </c>
      <c r="B4" s="35">
        <v>0.03</v>
      </c>
    </row>
    <row r="5" spans="1:2" ht="13.5" thickBot="1">
      <c r="A5" s="36">
        <v>-485</v>
      </c>
      <c r="B5" s="35">
        <v>0.04</v>
      </c>
    </row>
    <row r="6" spans="1:2" ht="13.5" thickBot="1">
      <c r="A6" s="36">
        <v>-457</v>
      </c>
      <c r="B6" s="35">
        <v>0.05</v>
      </c>
    </row>
    <row r="7" spans="1:2" ht="13.5" thickBot="1">
      <c r="A7" s="36">
        <v>-433</v>
      </c>
      <c r="B7" s="35">
        <v>0.06</v>
      </c>
    </row>
    <row r="8" spans="1:2" ht="13.5" thickBot="1">
      <c r="A8" s="36">
        <v>-412</v>
      </c>
      <c r="B8" s="35">
        <v>0.07</v>
      </c>
    </row>
    <row r="9" spans="1:2" ht="13.5" thickBot="1">
      <c r="A9" s="36">
        <v>-392</v>
      </c>
      <c r="B9" s="35">
        <v>0.08</v>
      </c>
    </row>
    <row r="10" spans="1:2" ht="13.5" thickBot="1">
      <c r="A10" s="36">
        <v>-375</v>
      </c>
      <c r="B10" s="35">
        <v>0.09</v>
      </c>
    </row>
    <row r="11" spans="1:2" ht="13.5" thickBot="1">
      <c r="A11" s="36">
        <v>-358</v>
      </c>
      <c r="B11" s="35">
        <v>0.1</v>
      </c>
    </row>
    <row r="12" spans="1:2" ht="13.5" thickBot="1">
      <c r="A12" s="36">
        <v>-345</v>
      </c>
      <c r="B12" s="35">
        <v>0.11</v>
      </c>
    </row>
    <row r="13" spans="1:2" ht="13.5" thickBot="1">
      <c r="A13" s="36">
        <v>-329</v>
      </c>
      <c r="B13" s="35">
        <v>0.12</v>
      </c>
    </row>
    <row r="14" spans="1:2" ht="13.5" thickBot="1">
      <c r="A14" s="36">
        <v>-316</v>
      </c>
      <c r="B14" s="35">
        <v>0.13</v>
      </c>
    </row>
    <row r="15" spans="1:2" ht="13.5" thickBot="1">
      <c r="A15" s="36">
        <v>-303</v>
      </c>
      <c r="B15" s="35">
        <v>0.14</v>
      </c>
    </row>
    <row r="16" spans="1:2" ht="13.5" thickBot="1">
      <c r="A16" s="36">
        <v>-291</v>
      </c>
      <c r="B16" s="35">
        <v>0.15</v>
      </c>
    </row>
    <row r="17" spans="1:2" ht="13.5" thickBot="1">
      <c r="A17" s="36">
        <v>-279</v>
      </c>
      <c r="B17" s="35">
        <v>0.16</v>
      </c>
    </row>
    <row r="18" spans="1:2" ht="13.5" thickBot="1">
      <c r="A18" s="36">
        <v>-268</v>
      </c>
      <c r="B18" s="35">
        <v>0.17</v>
      </c>
    </row>
    <row r="19" spans="1:2" ht="13.5" thickBot="1">
      <c r="A19" s="36">
        <v>-257</v>
      </c>
      <c r="B19" s="35">
        <v>0.18</v>
      </c>
    </row>
    <row r="20" spans="1:2" ht="13.5" thickBot="1">
      <c r="A20" s="36">
        <v>-246</v>
      </c>
      <c r="B20" s="35">
        <v>0.19</v>
      </c>
    </row>
    <row r="21" spans="1:2" ht="13.5" thickBot="1">
      <c r="A21" s="36">
        <v>-236</v>
      </c>
      <c r="B21" s="35">
        <v>0.2</v>
      </c>
    </row>
    <row r="22" spans="1:2" ht="13.5" thickBot="1">
      <c r="A22" s="36">
        <v>-226</v>
      </c>
      <c r="B22" s="35">
        <v>0.21</v>
      </c>
    </row>
    <row r="23" spans="1:2" ht="13.5" thickBot="1">
      <c r="A23" s="36">
        <v>-216</v>
      </c>
      <c r="B23" s="35">
        <v>0.22</v>
      </c>
    </row>
    <row r="24" spans="1:2" ht="13.5" thickBot="1">
      <c r="A24" s="36">
        <v>-207</v>
      </c>
      <c r="B24" s="35">
        <v>0.23</v>
      </c>
    </row>
    <row r="25" spans="1:2" ht="13.5" thickBot="1">
      <c r="A25" s="36">
        <v>-198</v>
      </c>
      <c r="B25" s="35">
        <v>0.24</v>
      </c>
    </row>
    <row r="26" spans="1:2" ht="13.5" thickBot="1">
      <c r="A26" s="36">
        <v>-189</v>
      </c>
      <c r="B26" s="35">
        <v>0.25</v>
      </c>
    </row>
    <row r="27" spans="1:2" ht="13.5" thickBot="1">
      <c r="A27" s="36">
        <v>-180</v>
      </c>
      <c r="B27" s="35">
        <v>0.26</v>
      </c>
    </row>
    <row r="28" spans="1:2" ht="13.5" thickBot="1">
      <c r="A28" s="36">
        <v>-171</v>
      </c>
      <c r="B28" s="35">
        <v>0.27</v>
      </c>
    </row>
    <row r="29" spans="1:2" ht="13.5" thickBot="1">
      <c r="A29" s="36">
        <v>-163</v>
      </c>
      <c r="B29" s="35">
        <v>0.28</v>
      </c>
    </row>
    <row r="30" spans="1:2" ht="13.5" thickBot="1">
      <c r="A30" s="36">
        <v>-154</v>
      </c>
      <c r="B30" s="35">
        <v>0.29</v>
      </c>
    </row>
    <row r="31" spans="1:2" ht="13.5" thickBot="1">
      <c r="A31" s="36">
        <v>-146</v>
      </c>
      <c r="B31" s="35">
        <v>0.3</v>
      </c>
    </row>
    <row r="32" spans="1:2" ht="13.5" thickBot="1">
      <c r="A32" s="36">
        <v>-138</v>
      </c>
      <c r="B32" s="35">
        <v>0.31</v>
      </c>
    </row>
    <row r="33" spans="1:2" ht="13.5" thickBot="1">
      <c r="A33" s="36">
        <v>-130</v>
      </c>
      <c r="B33" s="35">
        <v>0.32</v>
      </c>
    </row>
    <row r="34" spans="1:2" ht="13.5" thickBot="1">
      <c r="A34" s="36">
        <v>-122</v>
      </c>
      <c r="B34" s="35">
        <v>0.33</v>
      </c>
    </row>
    <row r="35" spans="1:2" ht="13.5" thickBot="1">
      <c r="A35" s="36">
        <v>-114</v>
      </c>
      <c r="B35" s="35">
        <v>0.34</v>
      </c>
    </row>
    <row r="36" spans="1:2" ht="13.5" thickBot="1">
      <c r="A36" s="36">
        <v>-107</v>
      </c>
      <c r="B36" s="35">
        <v>0.35</v>
      </c>
    </row>
    <row r="37" spans="1:2" ht="13.5" thickBot="1">
      <c r="A37" s="36">
        <v>-99</v>
      </c>
      <c r="B37" s="35">
        <v>0.36</v>
      </c>
    </row>
    <row r="38" spans="1:2" ht="13.5" thickBot="1">
      <c r="A38" s="36">
        <v>-92</v>
      </c>
      <c r="B38" s="35">
        <v>0.37</v>
      </c>
    </row>
    <row r="39" spans="1:2" ht="13.5" thickBot="1">
      <c r="A39" s="36">
        <v>-84</v>
      </c>
      <c r="B39" s="35">
        <v>0.38</v>
      </c>
    </row>
    <row r="40" spans="1:2" ht="13.5" thickBot="1">
      <c r="A40" s="36">
        <v>-77</v>
      </c>
      <c r="B40" s="35">
        <v>0.39</v>
      </c>
    </row>
    <row r="41" spans="1:2" ht="13.5" thickBot="1">
      <c r="A41" s="36">
        <v>-69</v>
      </c>
      <c r="B41" s="35">
        <v>0.4</v>
      </c>
    </row>
    <row r="42" spans="1:2" ht="13.5" thickBot="1">
      <c r="A42" s="36">
        <v>-62</v>
      </c>
      <c r="B42" s="35">
        <v>0.41</v>
      </c>
    </row>
    <row r="43" spans="1:2" ht="13.5" thickBot="1">
      <c r="A43" s="36">
        <v>-54</v>
      </c>
      <c r="B43" s="35">
        <v>0.42</v>
      </c>
    </row>
    <row r="44" spans="1:2" ht="13.5" thickBot="1">
      <c r="A44" s="36">
        <v>-47</v>
      </c>
      <c r="B44" s="35">
        <v>0.43</v>
      </c>
    </row>
    <row r="45" spans="1:2" ht="13.5" thickBot="1">
      <c r="A45" s="36">
        <v>-40</v>
      </c>
      <c r="B45" s="35">
        <v>0.44</v>
      </c>
    </row>
    <row r="46" spans="1:2" ht="13.5" thickBot="1">
      <c r="A46" s="36">
        <v>-33</v>
      </c>
      <c r="B46" s="35">
        <v>0.45</v>
      </c>
    </row>
    <row r="47" spans="1:2" ht="13.5" thickBot="1">
      <c r="A47" s="36">
        <v>-26</v>
      </c>
      <c r="B47" s="35">
        <v>0.46</v>
      </c>
    </row>
    <row r="48" spans="1:2" ht="13.5" thickBot="1">
      <c r="A48" s="36">
        <v>-18</v>
      </c>
      <c r="B48" s="35">
        <v>0.47</v>
      </c>
    </row>
    <row r="49" spans="1:2" ht="13.5" thickBot="1">
      <c r="A49" s="36">
        <v>-11</v>
      </c>
      <c r="B49" s="35">
        <v>0.48</v>
      </c>
    </row>
    <row r="50" spans="1:2" ht="13.5" thickBot="1">
      <c r="A50" s="36">
        <v>-4</v>
      </c>
      <c r="B50" s="35">
        <v>0.49</v>
      </c>
    </row>
    <row r="51" spans="1:2" ht="13.5" thickBot="1">
      <c r="A51" s="36">
        <v>0</v>
      </c>
      <c r="B51" s="35">
        <v>0.5</v>
      </c>
    </row>
    <row r="52" spans="1:2" ht="13.5" thickBot="1">
      <c r="A52" s="36">
        <v>4</v>
      </c>
      <c r="B52" s="35">
        <v>0.51</v>
      </c>
    </row>
    <row r="53" spans="1:2" ht="13.5" thickBot="1">
      <c r="A53" s="36">
        <v>11</v>
      </c>
      <c r="B53" s="35">
        <v>0.52</v>
      </c>
    </row>
    <row r="54" spans="1:2" ht="13.5" thickBot="1">
      <c r="A54" s="36">
        <v>18</v>
      </c>
      <c r="B54" s="35">
        <v>0.53</v>
      </c>
    </row>
    <row r="55" spans="1:2" ht="13.5" thickBot="1">
      <c r="A55" s="36">
        <v>26</v>
      </c>
      <c r="B55" s="35">
        <v>0.54</v>
      </c>
    </row>
    <row r="56" spans="1:2" ht="13.5" thickBot="1">
      <c r="A56" s="36">
        <v>33</v>
      </c>
      <c r="B56" s="35">
        <v>0.55</v>
      </c>
    </row>
    <row r="57" spans="1:2" ht="13.5" thickBot="1">
      <c r="A57" s="36">
        <v>40</v>
      </c>
      <c r="B57" s="35">
        <v>0.56</v>
      </c>
    </row>
    <row r="58" spans="1:2" ht="13.5" thickBot="1">
      <c r="A58" s="36">
        <v>47</v>
      </c>
      <c r="B58" s="35">
        <v>0.57</v>
      </c>
    </row>
    <row r="59" spans="1:2" ht="13.5" thickBot="1">
      <c r="A59" s="36">
        <v>54</v>
      </c>
      <c r="B59" s="35">
        <v>0.58</v>
      </c>
    </row>
    <row r="60" spans="1:2" ht="13.5" thickBot="1">
      <c r="A60" s="36">
        <v>62</v>
      </c>
      <c r="B60" s="35">
        <v>0.59</v>
      </c>
    </row>
    <row r="61" spans="1:2" ht="13.5" thickBot="1">
      <c r="A61" s="36">
        <v>69</v>
      </c>
      <c r="B61" s="35">
        <v>0.6</v>
      </c>
    </row>
    <row r="62" spans="1:2" ht="13.5" thickBot="1">
      <c r="A62" s="36">
        <v>77</v>
      </c>
      <c r="B62" s="35">
        <v>0.61</v>
      </c>
    </row>
    <row r="63" spans="1:12" ht="13.5" thickBot="1">
      <c r="A63" s="36">
        <v>84</v>
      </c>
      <c r="B63" s="35">
        <v>0.62</v>
      </c>
      <c r="L63" s="38"/>
    </row>
    <row r="64" spans="1:12" ht="13.5" thickBot="1">
      <c r="A64" s="36">
        <v>92</v>
      </c>
      <c r="B64" s="35">
        <v>0.63</v>
      </c>
      <c r="L64" s="38"/>
    </row>
    <row r="65" spans="1:12" ht="13.5" thickBot="1">
      <c r="A65" s="36">
        <v>99</v>
      </c>
      <c r="B65" s="35">
        <v>0.64</v>
      </c>
      <c r="L65" s="38"/>
    </row>
    <row r="66" spans="1:2" ht="13.5" thickBot="1">
      <c r="A66" s="36">
        <v>107</v>
      </c>
      <c r="B66" s="35">
        <v>0.65</v>
      </c>
    </row>
    <row r="67" spans="1:2" ht="13.5" thickBot="1">
      <c r="A67" s="36">
        <v>114</v>
      </c>
      <c r="B67" s="35">
        <v>0.66</v>
      </c>
    </row>
    <row r="68" spans="1:2" ht="13.5" thickBot="1">
      <c r="A68" s="36">
        <v>122</v>
      </c>
      <c r="B68" s="35">
        <v>0.67</v>
      </c>
    </row>
    <row r="69" spans="1:2" ht="13.5" thickBot="1">
      <c r="A69" s="36">
        <v>130</v>
      </c>
      <c r="B69" s="35">
        <v>0.68</v>
      </c>
    </row>
    <row r="70" spans="1:2" ht="13.5" thickBot="1">
      <c r="A70" s="36">
        <v>138</v>
      </c>
      <c r="B70" s="35">
        <v>0.69</v>
      </c>
    </row>
    <row r="71" spans="1:2" ht="13.5" thickBot="1">
      <c r="A71" s="36">
        <v>146</v>
      </c>
      <c r="B71" s="35">
        <v>0.7</v>
      </c>
    </row>
    <row r="72" spans="1:2" ht="13.5" thickBot="1">
      <c r="A72" s="36">
        <v>154</v>
      </c>
      <c r="B72" s="35">
        <v>0.71</v>
      </c>
    </row>
    <row r="73" spans="1:2" ht="13.5" thickBot="1">
      <c r="A73" s="36">
        <v>163</v>
      </c>
      <c r="B73" s="35">
        <v>0.72</v>
      </c>
    </row>
    <row r="74" spans="1:2" ht="13.5" thickBot="1">
      <c r="A74" s="36">
        <v>171</v>
      </c>
      <c r="B74" s="35">
        <v>0.73</v>
      </c>
    </row>
    <row r="75" spans="1:2" ht="13.5" thickBot="1">
      <c r="A75" s="36">
        <v>180</v>
      </c>
      <c r="B75" s="35">
        <v>0.74</v>
      </c>
    </row>
    <row r="76" spans="1:2" ht="13.5" thickBot="1">
      <c r="A76" s="36">
        <v>189</v>
      </c>
      <c r="B76" s="35">
        <v>0.75</v>
      </c>
    </row>
    <row r="77" spans="1:2" ht="13.5" thickBot="1">
      <c r="A77" s="36">
        <v>198</v>
      </c>
      <c r="B77" s="35">
        <v>0.76</v>
      </c>
    </row>
    <row r="78" spans="1:2" ht="13.5" thickBot="1">
      <c r="A78" s="36">
        <v>207</v>
      </c>
      <c r="B78" s="35">
        <v>0.77</v>
      </c>
    </row>
    <row r="79" spans="1:2" ht="13.5" thickBot="1">
      <c r="A79" s="36">
        <v>216</v>
      </c>
      <c r="B79" s="35">
        <v>0.78</v>
      </c>
    </row>
    <row r="80" spans="1:2" ht="13.5" thickBot="1">
      <c r="A80" s="36">
        <v>226</v>
      </c>
      <c r="B80" s="35">
        <v>0.79</v>
      </c>
    </row>
    <row r="81" spans="1:2" ht="13.5" thickBot="1">
      <c r="A81" s="36">
        <v>236</v>
      </c>
      <c r="B81" s="35">
        <v>0.8</v>
      </c>
    </row>
    <row r="82" spans="1:2" ht="13.5" thickBot="1">
      <c r="A82" s="36">
        <v>246</v>
      </c>
      <c r="B82" s="35">
        <v>0.81</v>
      </c>
    </row>
    <row r="83" spans="1:2" ht="13.5" thickBot="1">
      <c r="A83" s="36">
        <v>257</v>
      </c>
      <c r="B83" s="35">
        <v>0.82</v>
      </c>
    </row>
    <row r="84" spans="1:2" ht="13.5" thickBot="1">
      <c r="A84" s="36">
        <v>268</v>
      </c>
      <c r="B84" s="35">
        <v>0.83</v>
      </c>
    </row>
    <row r="85" spans="1:2" ht="13.5" thickBot="1">
      <c r="A85" s="36">
        <v>279</v>
      </c>
      <c r="B85" s="35">
        <v>0.84</v>
      </c>
    </row>
    <row r="86" spans="1:2" ht="13.5" thickBot="1">
      <c r="A86" s="36">
        <v>291</v>
      </c>
      <c r="B86" s="35">
        <v>0.85</v>
      </c>
    </row>
    <row r="87" spans="1:2" ht="13.5" thickBot="1">
      <c r="A87" s="36">
        <v>303</v>
      </c>
      <c r="B87" s="35">
        <v>0.86</v>
      </c>
    </row>
    <row r="88" spans="1:2" ht="13.5" thickBot="1">
      <c r="A88" s="36">
        <v>316</v>
      </c>
      <c r="B88" s="35">
        <v>0.87</v>
      </c>
    </row>
    <row r="89" spans="1:2" ht="13.5" thickBot="1">
      <c r="A89" s="36">
        <v>329</v>
      </c>
      <c r="B89" s="35">
        <v>0.88</v>
      </c>
    </row>
    <row r="90" spans="1:2" ht="13.5" thickBot="1">
      <c r="A90" s="36">
        <v>345</v>
      </c>
      <c r="B90" s="35">
        <v>0.89</v>
      </c>
    </row>
    <row r="91" spans="1:2" ht="13.5" thickBot="1">
      <c r="A91" s="36">
        <v>358</v>
      </c>
      <c r="B91" s="35">
        <v>0.9</v>
      </c>
    </row>
    <row r="92" spans="1:2" ht="13.5" thickBot="1">
      <c r="A92" s="36">
        <v>375</v>
      </c>
      <c r="B92" s="35">
        <v>0.91</v>
      </c>
    </row>
    <row r="93" spans="1:2" ht="13.5" thickBot="1">
      <c r="A93" s="36">
        <v>392</v>
      </c>
      <c r="B93" s="35">
        <v>0.92</v>
      </c>
    </row>
    <row r="94" spans="1:2" ht="13.5" thickBot="1">
      <c r="A94" s="36">
        <v>412</v>
      </c>
      <c r="B94" s="35">
        <v>0.93</v>
      </c>
    </row>
    <row r="95" spans="1:2" ht="13.5" thickBot="1">
      <c r="A95" s="36">
        <v>433</v>
      </c>
      <c r="B95" s="35">
        <v>0.94</v>
      </c>
    </row>
    <row r="96" spans="1:2" ht="13.5" thickBot="1">
      <c r="A96" s="36">
        <v>457</v>
      </c>
      <c r="B96" s="35">
        <v>0.95</v>
      </c>
    </row>
    <row r="97" spans="1:2" ht="13.5" thickBot="1">
      <c r="A97" s="36">
        <v>485</v>
      </c>
      <c r="B97" s="35">
        <v>0.96</v>
      </c>
    </row>
    <row r="98" spans="1:2" ht="13.5" thickBot="1">
      <c r="A98" s="36">
        <v>518</v>
      </c>
      <c r="B98" s="35">
        <v>0.97</v>
      </c>
    </row>
    <row r="99" spans="1:2" ht="13.5" thickBot="1">
      <c r="A99" s="36">
        <v>560</v>
      </c>
      <c r="B99" s="35">
        <v>0.98</v>
      </c>
    </row>
    <row r="100" spans="1:2" ht="13.5" thickBot="1">
      <c r="A100" s="36">
        <v>620</v>
      </c>
      <c r="B100" s="35">
        <v>0.99</v>
      </c>
    </row>
    <row r="101" spans="1:2" ht="13.5" thickBot="1">
      <c r="A101" s="36">
        <v>736</v>
      </c>
      <c r="B101" s="35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421875" style="0" customWidth="1"/>
    <col min="2" max="2" width="13.421875" style="3" customWidth="1"/>
    <col min="3" max="3" width="9.7109375" style="2" customWidth="1"/>
    <col min="4" max="4" width="11.00390625" style="2" customWidth="1"/>
    <col min="5" max="5" width="9.7109375" style="2" customWidth="1"/>
    <col min="6" max="6" width="6.28125" style="2" customWidth="1"/>
    <col min="7" max="9" width="7.00390625" style="2" customWidth="1"/>
    <col min="10" max="10" width="4.8515625" style="0" customWidth="1"/>
    <col min="11" max="11" width="28.28125" style="5" customWidth="1"/>
    <col min="12" max="12" width="15.28125" style="22" customWidth="1"/>
  </cols>
  <sheetData>
    <row r="1" spans="1:12" s="1" customFormat="1" ht="40.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1938</v>
      </c>
      <c r="G2" s="28"/>
      <c r="H2" s="40" t="s">
        <v>109</v>
      </c>
      <c r="I2" s="24"/>
      <c r="J2" s="40">
        <f>F2+SUM(H6:H42)</f>
        <v>1951.893386</v>
      </c>
      <c r="K2" s="23" t="s">
        <v>106</v>
      </c>
      <c r="L2" s="39">
        <f>(3400-F2)*(3400-F2)/100000</f>
        <v>21.37444</v>
      </c>
    </row>
    <row r="3" spans="1:12" ht="12.75">
      <c r="A3" s="29"/>
      <c r="B3" s="30"/>
      <c r="C3" s="28"/>
      <c r="D3" s="28"/>
      <c r="E3" s="23" t="s">
        <v>2</v>
      </c>
      <c r="F3" s="25">
        <v>2031</v>
      </c>
      <c r="G3" s="28"/>
      <c r="H3" s="40" t="s">
        <v>110</v>
      </c>
      <c r="I3" s="28"/>
      <c r="J3" s="29"/>
      <c r="K3" s="29"/>
      <c r="L3" s="32"/>
    </row>
    <row r="4" spans="1:10" ht="12.75">
      <c r="A4" s="5"/>
      <c r="B4" s="6"/>
      <c r="C4" s="7"/>
      <c r="D4" s="7"/>
      <c r="E4" s="7"/>
      <c r="F4" s="7"/>
      <c r="G4" s="7"/>
      <c r="H4" s="7"/>
      <c r="I4" s="7"/>
      <c r="J4" s="5"/>
    </row>
    <row r="5" spans="1:10" ht="27.75" customHeight="1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</row>
    <row r="6" spans="1:12" ht="12.75">
      <c r="A6" s="5" t="s">
        <v>8</v>
      </c>
      <c r="B6" s="6" t="s">
        <v>9</v>
      </c>
      <c r="C6" s="7">
        <v>2102</v>
      </c>
      <c r="D6" s="7">
        <v>1955</v>
      </c>
      <c r="E6" s="7">
        <v>0.5</v>
      </c>
      <c r="F6" s="7">
        <v>1</v>
      </c>
      <c r="G6" s="7" t="s">
        <v>10</v>
      </c>
      <c r="H6" s="41"/>
      <c r="I6" s="44">
        <f aca="true" t="shared" si="0" ref="I6:I11">VLOOKUP($F$2-D6,elodiff,2,TRUE)</f>
        <v>0.47</v>
      </c>
      <c r="J6" s="5"/>
      <c r="K6" s="4" t="s">
        <v>11</v>
      </c>
      <c r="L6" s="21">
        <f>COUNT(E6:E50)</f>
        <v>6</v>
      </c>
    </row>
    <row r="7" spans="1:12" ht="12.75">
      <c r="A7" s="5" t="s">
        <v>55</v>
      </c>
      <c r="B7" s="6" t="s">
        <v>54</v>
      </c>
      <c r="C7" s="7">
        <v>2108</v>
      </c>
      <c r="D7" s="7">
        <v>1997</v>
      </c>
      <c r="E7" s="7">
        <v>0.5</v>
      </c>
      <c r="F7" s="7">
        <v>1</v>
      </c>
      <c r="G7" s="7" t="s">
        <v>17</v>
      </c>
      <c r="H7" s="41"/>
      <c r="I7" s="44">
        <f t="shared" si="0"/>
        <v>0.41</v>
      </c>
      <c r="J7" s="5"/>
      <c r="K7" s="4" t="s">
        <v>13</v>
      </c>
      <c r="L7" s="21">
        <f>SUM(E6:E50)</f>
        <v>2.5</v>
      </c>
    </row>
    <row r="8" spans="1:12" ht="12.75">
      <c r="A8" s="5" t="s">
        <v>66</v>
      </c>
      <c r="B8" s="6" t="s">
        <v>65</v>
      </c>
      <c r="C8" s="7">
        <v>2102</v>
      </c>
      <c r="D8" s="7">
        <v>2056</v>
      </c>
      <c r="E8" s="7">
        <v>0</v>
      </c>
      <c r="F8" s="7">
        <v>1</v>
      </c>
      <c r="G8" s="7" t="s">
        <v>10</v>
      </c>
      <c r="H8" s="41"/>
      <c r="I8" s="44">
        <f t="shared" si="0"/>
        <v>0.33</v>
      </c>
      <c r="J8" s="5"/>
      <c r="K8" s="4" t="s">
        <v>14</v>
      </c>
      <c r="L8" s="20">
        <f>L7/(L6/100)</f>
        <v>41.66666666666667</v>
      </c>
    </row>
    <row r="9" spans="1:12" ht="12.75">
      <c r="A9" s="5" t="s">
        <v>128</v>
      </c>
      <c r="B9" s="6" t="s">
        <v>127</v>
      </c>
      <c r="C9" s="7">
        <v>2098</v>
      </c>
      <c r="D9" s="7">
        <v>2032</v>
      </c>
      <c r="E9" s="7">
        <v>0</v>
      </c>
      <c r="F9" s="7">
        <v>1</v>
      </c>
      <c r="G9" s="7" t="s">
        <v>17</v>
      </c>
      <c r="H9" s="41"/>
      <c r="I9" s="44">
        <f t="shared" si="0"/>
        <v>0.36</v>
      </c>
      <c r="J9" s="5"/>
      <c r="K9" s="4" t="s">
        <v>81</v>
      </c>
      <c r="L9" s="20">
        <f>(SUM(C5:C49))/(COUNT(C5:C49))</f>
        <v>2001.6666666666667</v>
      </c>
    </row>
    <row r="10" spans="1:12" ht="12.75">
      <c r="A10" s="5" t="s">
        <v>147</v>
      </c>
      <c r="B10" s="6" t="s">
        <v>146</v>
      </c>
      <c r="C10" s="7">
        <v>1800</v>
      </c>
      <c r="D10" s="7">
        <v>1855</v>
      </c>
      <c r="E10" s="7">
        <v>0.5</v>
      </c>
      <c r="F10" s="7">
        <v>1</v>
      </c>
      <c r="G10" s="7" t="s">
        <v>10</v>
      </c>
      <c r="H10" s="41"/>
      <c r="I10" s="44">
        <f t="shared" si="0"/>
        <v>0.61</v>
      </c>
      <c r="J10" s="5"/>
      <c r="K10" s="4" t="s">
        <v>80</v>
      </c>
      <c r="L10" s="20">
        <f>(SUM(D6:D50))/(COUNT(D6:D50))</f>
        <v>1989.1666666666667</v>
      </c>
    </row>
    <row r="11" spans="1:12" ht="25.5">
      <c r="A11" s="52" t="s">
        <v>182</v>
      </c>
      <c r="B11" s="53" t="s">
        <v>178</v>
      </c>
      <c r="C11" s="7">
        <v>1800</v>
      </c>
      <c r="D11" s="7">
        <v>2040</v>
      </c>
      <c r="E11" s="7">
        <v>1</v>
      </c>
      <c r="F11" s="7">
        <v>1</v>
      </c>
      <c r="G11" s="54" t="s">
        <v>10</v>
      </c>
      <c r="H11" s="41">
        <f>$L$2*(E11-I11)</f>
        <v>13.893386</v>
      </c>
      <c r="I11" s="44">
        <f t="shared" si="0"/>
        <v>0.35</v>
      </c>
      <c r="J11" s="5"/>
      <c r="K11" s="11" t="s">
        <v>75</v>
      </c>
      <c r="L11" s="20">
        <f>L9+VLOOKUP(L8,pkt,2,TRUE)</f>
        <v>1936.6666666666667</v>
      </c>
    </row>
    <row r="12" spans="1:12" ht="12.75">
      <c r="A12" s="5"/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1924.1666666666667</v>
      </c>
    </row>
    <row r="13" spans="1:10" ht="12.75">
      <c r="A13" s="5"/>
      <c r="B13" s="6"/>
      <c r="C13" s="7"/>
      <c r="D13" s="7"/>
      <c r="E13" s="7"/>
      <c r="F13" s="7"/>
      <c r="G13" s="7"/>
      <c r="H13" s="7"/>
      <c r="I13" s="49"/>
      <c r="J13" s="5"/>
    </row>
    <row r="14" spans="1:11" ht="12.75">
      <c r="A14" s="5"/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</row>
    <row r="15" spans="1:10" ht="12.75">
      <c r="A15" s="5"/>
      <c r="B15" s="6"/>
      <c r="C15" s="7"/>
      <c r="D15" s="7"/>
      <c r="E15" s="7"/>
      <c r="F15" s="7"/>
      <c r="G15" s="7"/>
      <c r="H15" s="7"/>
      <c r="I15" s="49"/>
      <c r="J15" s="5"/>
    </row>
    <row r="16" spans="1:10" ht="12.75">
      <c r="A16" s="5"/>
      <c r="B16" s="6"/>
      <c r="C16" s="7"/>
      <c r="D16" s="7"/>
      <c r="E16" s="7"/>
      <c r="F16" s="7"/>
      <c r="G16" s="7"/>
      <c r="H16" s="7"/>
      <c r="I16" s="49"/>
      <c r="J16" s="5"/>
    </row>
    <row r="17" spans="1:10" ht="12.75">
      <c r="A17" s="5"/>
      <c r="B17" s="6"/>
      <c r="C17" s="7"/>
      <c r="D17" s="7"/>
      <c r="E17" s="7"/>
      <c r="F17" s="7"/>
      <c r="G17" s="7"/>
      <c r="H17" s="7"/>
      <c r="I17" s="49"/>
      <c r="J17" s="5"/>
    </row>
    <row r="18" spans="1:10" ht="12.75">
      <c r="A18" s="5"/>
      <c r="B18" s="6"/>
      <c r="C18" s="7"/>
      <c r="D18" s="7"/>
      <c r="E18" s="7"/>
      <c r="F18" s="7"/>
      <c r="G18" s="7"/>
      <c r="H18" s="7"/>
      <c r="I18" s="49"/>
      <c r="J18" s="5"/>
    </row>
    <row r="19" spans="1:10" ht="12.75">
      <c r="A19" s="5"/>
      <c r="B19" s="6"/>
      <c r="C19" s="7"/>
      <c r="D19" s="7"/>
      <c r="E19" s="7"/>
      <c r="F19" s="7"/>
      <c r="G19" s="7"/>
      <c r="H19" s="7"/>
      <c r="I19" s="49"/>
      <c r="J19" s="5"/>
    </row>
    <row r="20" spans="1:10" ht="12.75">
      <c r="A20" s="5"/>
      <c r="B20" s="6"/>
      <c r="C20" s="7"/>
      <c r="D20" s="7"/>
      <c r="E20" s="7"/>
      <c r="F20" s="7"/>
      <c r="G20" s="7"/>
      <c r="H20" s="7"/>
      <c r="I20" s="49"/>
      <c r="J20" s="5"/>
    </row>
    <row r="21" spans="1:10" ht="12.75">
      <c r="A21" s="5"/>
      <c r="B21" s="6"/>
      <c r="C21" s="7"/>
      <c r="D21" s="7"/>
      <c r="E21" s="7"/>
      <c r="F21" s="7"/>
      <c r="G21" s="7"/>
      <c r="H21" s="7"/>
      <c r="I21" s="49"/>
      <c r="J21" s="5"/>
    </row>
    <row r="22" spans="1:10" ht="12.75">
      <c r="A22" s="5"/>
      <c r="B22" s="6"/>
      <c r="C22" s="7"/>
      <c r="D22" s="7"/>
      <c r="E22" s="7"/>
      <c r="F22" s="7"/>
      <c r="G22" s="7"/>
      <c r="H22" s="7"/>
      <c r="I22" s="49"/>
      <c r="J22" s="5"/>
    </row>
    <row r="23" spans="1:10" ht="12.75">
      <c r="A23" s="5"/>
      <c r="B23" s="6"/>
      <c r="C23" s="7"/>
      <c r="D23" s="7"/>
      <c r="E23" s="7"/>
      <c r="F23" s="7"/>
      <c r="G23" s="7"/>
      <c r="H23" s="7"/>
      <c r="I23" s="49"/>
      <c r="J23" s="5"/>
    </row>
    <row r="24" spans="1:10" ht="12.75">
      <c r="A24" s="5"/>
      <c r="B24" s="6"/>
      <c r="C24" s="7"/>
      <c r="D24" s="7"/>
      <c r="E24" s="7"/>
      <c r="F24" s="7"/>
      <c r="G24" s="7"/>
      <c r="H24" s="7"/>
      <c r="I24" s="49"/>
      <c r="J24" s="5"/>
    </row>
    <row r="25" spans="1:10" ht="12.75">
      <c r="A25" s="5"/>
      <c r="B25" s="6"/>
      <c r="C25" s="7"/>
      <c r="D25" s="7"/>
      <c r="E25" s="7"/>
      <c r="F25" s="7"/>
      <c r="G25" s="7"/>
      <c r="H25" s="7"/>
      <c r="I25" s="49"/>
      <c r="J25" s="5"/>
    </row>
    <row r="26" spans="1:10" ht="12.75">
      <c r="A26" s="5"/>
      <c r="B26" s="6"/>
      <c r="C26" s="7"/>
      <c r="D26" s="7"/>
      <c r="E26" s="7"/>
      <c r="F26" s="7"/>
      <c r="G26" s="7"/>
      <c r="H26" s="7"/>
      <c r="I26" s="49"/>
      <c r="J26" s="5"/>
    </row>
    <row r="27" spans="1:10" ht="12.75">
      <c r="A27" s="5"/>
      <c r="B27" s="6"/>
      <c r="C27" s="7"/>
      <c r="D27" s="7"/>
      <c r="E27" s="7"/>
      <c r="F27" s="7"/>
      <c r="G27" s="7"/>
      <c r="H27" s="7"/>
      <c r="I27" s="49"/>
      <c r="J27" s="5"/>
    </row>
    <row r="28" spans="1:10" ht="12.75">
      <c r="A28" s="5"/>
      <c r="B28" s="6"/>
      <c r="C28" s="7"/>
      <c r="D28" s="7"/>
      <c r="E28" s="7"/>
      <c r="F28" s="7"/>
      <c r="G28" s="7"/>
      <c r="H28" s="7"/>
      <c r="I28" s="49"/>
      <c r="J28" s="5"/>
    </row>
    <row r="29" spans="1:10" ht="12.75">
      <c r="A29" s="5"/>
      <c r="B29" s="6"/>
      <c r="C29" s="7"/>
      <c r="D29" s="7"/>
      <c r="E29" s="7"/>
      <c r="F29" s="7"/>
      <c r="G29" s="7"/>
      <c r="H29" s="7"/>
      <c r="I29" s="49"/>
      <c r="J29" s="5"/>
    </row>
    <row r="30" spans="1:10" ht="12.75">
      <c r="A30" s="5"/>
      <c r="B30" s="6"/>
      <c r="C30" s="7"/>
      <c r="D30" s="7"/>
      <c r="E30" s="7"/>
      <c r="F30" s="7"/>
      <c r="G30" s="7"/>
      <c r="H30" s="7"/>
      <c r="I30" s="49"/>
      <c r="J30" s="5"/>
    </row>
    <row r="31" spans="1:10" ht="12.75">
      <c r="A31" s="5"/>
      <c r="B31" s="6"/>
      <c r="C31" s="7"/>
      <c r="D31" s="7"/>
      <c r="E31" s="7"/>
      <c r="F31" s="7"/>
      <c r="G31" s="7"/>
      <c r="H31" s="7"/>
      <c r="I31" s="49"/>
      <c r="J31" s="5"/>
    </row>
    <row r="32" spans="1:10" ht="12.75">
      <c r="A32" s="5"/>
      <c r="B32" s="6"/>
      <c r="C32" s="7"/>
      <c r="D32" s="7"/>
      <c r="E32" s="7"/>
      <c r="F32" s="7"/>
      <c r="G32" s="7"/>
      <c r="H32" s="7"/>
      <c r="I32" s="49"/>
      <c r="J32" s="5"/>
    </row>
    <row r="33" spans="1:10" ht="12.75">
      <c r="A33" s="5"/>
      <c r="B33" s="6"/>
      <c r="C33" s="7"/>
      <c r="D33" s="7"/>
      <c r="E33" s="7"/>
      <c r="F33" s="7"/>
      <c r="G33" s="7"/>
      <c r="H33" s="7"/>
      <c r="I33" s="49"/>
      <c r="J33" s="5"/>
    </row>
    <row r="34" spans="1:10" ht="12.75">
      <c r="A34" s="5"/>
      <c r="B34" s="6"/>
      <c r="C34" s="7"/>
      <c r="D34" s="7"/>
      <c r="E34" s="7"/>
      <c r="F34" s="7"/>
      <c r="G34" s="7"/>
      <c r="H34" s="7"/>
      <c r="I34" s="7"/>
      <c r="J34" s="5"/>
    </row>
    <row r="35" spans="1:10" ht="12.75">
      <c r="A35" s="5"/>
      <c r="B35" s="6"/>
      <c r="C35" s="7"/>
      <c r="D35" s="7"/>
      <c r="E35" s="7"/>
      <c r="F35" s="7"/>
      <c r="G35" s="7"/>
      <c r="H35" s="7"/>
      <c r="I35" s="7"/>
      <c r="J35" s="5"/>
    </row>
    <row r="36" spans="1:10" ht="12.75">
      <c r="A36" s="5"/>
      <c r="B36" s="6"/>
      <c r="C36" s="7"/>
      <c r="D36" s="7"/>
      <c r="E36" s="7"/>
      <c r="F36" s="7"/>
      <c r="G36" s="7"/>
      <c r="H36" s="7"/>
      <c r="I36" s="7"/>
      <c r="J36" s="5"/>
    </row>
    <row r="37" spans="1:10" ht="12.75">
      <c r="A37" s="5"/>
      <c r="B37" s="6"/>
      <c r="C37" s="7"/>
      <c r="D37" s="7"/>
      <c r="E37" s="7"/>
      <c r="F37" s="7"/>
      <c r="G37" s="7"/>
      <c r="H37" s="7"/>
      <c r="I37" s="7"/>
      <c r="J37" s="5"/>
    </row>
    <row r="38" spans="1:10" ht="12.75">
      <c r="A38" s="5"/>
      <c r="B38" s="6"/>
      <c r="C38" s="7"/>
      <c r="D38" s="7"/>
      <c r="E38" s="7"/>
      <c r="F38" s="7"/>
      <c r="G38" s="7"/>
      <c r="H38" s="7"/>
      <c r="I38" s="7"/>
      <c r="J38" s="5"/>
    </row>
    <row r="39" spans="1:10" ht="12.75">
      <c r="A39" s="5"/>
      <c r="B39" s="6"/>
      <c r="C39" s="7"/>
      <c r="D39" s="7"/>
      <c r="E39" s="7"/>
      <c r="F39" s="7"/>
      <c r="G39" s="7"/>
      <c r="H39" s="7"/>
      <c r="I39" s="7"/>
      <c r="J39" s="5"/>
    </row>
    <row r="40" spans="1:10" ht="12.75">
      <c r="A40" s="5"/>
      <c r="B40" s="6"/>
      <c r="C40" s="7"/>
      <c r="D40" s="7"/>
      <c r="E40" s="7"/>
      <c r="F40" s="7"/>
      <c r="G40" s="7"/>
      <c r="H40" s="7"/>
      <c r="I40" s="7"/>
      <c r="J40" s="5"/>
    </row>
    <row r="41" spans="1:10" ht="12.75">
      <c r="A41" s="5"/>
      <c r="B41" s="6"/>
      <c r="C41" s="7"/>
      <c r="D41" s="7"/>
      <c r="E41" s="7"/>
      <c r="F41" s="7"/>
      <c r="G41" s="7"/>
      <c r="H41" s="7"/>
      <c r="I41" s="7"/>
      <c r="J41" s="5"/>
    </row>
    <row r="42" spans="1:10" ht="12.75">
      <c r="A42" s="5"/>
      <c r="B42" s="6"/>
      <c r="C42" s="7"/>
      <c r="D42" s="7"/>
      <c r="E42" s="7"/>
      <c r="F42" s="7"/>
      <c r="G42" s="7"/>
      <c r="H42" s="7"/>
      <c r="I42" s="7"/>
      <c r="J42" s="5"/>
    </row>
    <row r="43" spans="1:10" ht="12.75">
      <c r="A43" s="5"/>
      <c r="B43" s="6"/>
      <c r="C43" s="7"/>
      <c r="D43" s="7"/>
      <c r="E43" s="7"/>
      <c r="F43" s="7"/>
      <c r="G43" s="7"/>
      <c r="H43" s="7"/>
      <c r="I43" s="7"/>
      <c r="J43" s="5"/>
    </row>
    <row r="44" spans="1:10" ht="12.75">
      <c r="A44" s="5"/>
      <c r="B44" s="6"/>
      <c r="C44" s="7"/>
      <c r="D44" s="7"/>
      <c r="E44" s="7"/>
      <c r="F44" s="7"/>
      <c r="G44" s="7"/>
      <c r="H44" s="7"/>
      <c r="I44" s="7"/>
      <c r="J44" s="5"/>
    </row>
    <row r="45" spans="1:10" ht="12.75">
      <c r="A45" s="5"/>
      <c r="B45" s="6"/>
      <c r="C45" s="7"/>
      <c r="D45" s="7"/>
      <c r="E45" s="7"/>
      <c r="F45" s="7"/>
      <c r="G45" s="7"/>
      <c r="H45" s="7"/>
      <c r="I45" s="7"/>
      <c r="J45" s="5"/>
    </row>
    <row r="46" spans="1:10" ht="12.75">
      <c r="A46" s="5"/>
      <c r="B46" s="6"/>
      <c r="C46" s="7"/>
      <c r="D46" s="7"/>
      <c r="E46" s="7"/>
      <c r="F46" s="7"/>
      <c r="G46" s="7"/>
      <c r="H46" s="7"/>
      <c r="I46" s="7"/>
      <c r="J46" s="5"/>
    </row>
    <row r="47" spans="1:10" ht="12.75">
      <c r="A47" s="5"/>
      <c r="B47" s="6"/>
      <c r="C47" s="7"/>
      <c r="D47" s="7"/>
      <c r="E47" s="7"/>
      <c r="F47" s="7"/>
      <c r="G47" s="7"/>
      <c r="H47" s="7"/>
      <c r="I47" s="7"/>
      <c r="J47" s="5"/>
    </row>
    <row r="48" spans="1:10" ht="12.75">
      <c r="A48" s="5"/>
      <c r="B48" s="6"/>
      <c r="C48" s="7"/>
      <c r="D48" s="7"/>
      <c r="E48" s="7"/>
      <c r="F48" s="7"/>
      <c r="G48" s="7"/>
      <c r="H48" s="7"/>
      <c r="I48" s="7"/>
      <c r="J48" s="5"/>
    </row>
    <row r="49" spans="1:10" ht="12.75">
      <c r="A49" s="5"/>
      <c r="B49" s="6"/>
      <c r="C49" s="7"/>
      <c r="D49" s="7"/>
      <c r="E49" s="7"/>
      <c r="F49" s="7"/>
      <c r="G49" s="7"/>
      <c r="H49" s="7"/>
      <c r="I49" s="7"/>
      <c r="J49" s="5"/>
    </row>
    <row r="50" spans="1:10" ht="12.75">
      <c r="A50" s="5"/>
      <c r="B50" s="6"/>
      <c r="C50" s="7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1.57421875" style="5" customWidth="1"/>
    <col min="2" max="2" width="15.00390625" style="0" customWidth="1"/>
    <col min="3" max="3" width="9.57421875" style="3" customWidth="1"/>
    <col min="4" max="4" width="8.421875" style="2" customWidth="1"/>
    <col min="5" max="5" width="9.00390625" style="2" customWidth="1"/>
    <col min="6" max="6" width="6.140625" style="2" customWidth="1"/>
    <col min="7" max="7" width="6.7109375" style="2" customWidth="1"/>
    <col min="8" max="8" width="6.7109375" style="42" customWidth="1"/>
    <col min="9" max="9" width="6.7109375" style="2" customWidth="1"/>
    <col min="10" max="10" width="5.8515625" style="0" customWidth="1"/>
    <col min="11" max="11" width="27.8515625" style="5" customWidth="1"/>
    <col min="12" max="12" width="15.28125" style="5" customWidth="1"/>
  </cols>
  <sheetData>
    <row r="1" spans="1:12" s="1" customFormat="1" ht="40.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1938</v>
      </c>
      <c r="G2" s="24"/>
      <c r="H2" s="40" t="s">
        <v>109</v>
      </c>
      <c r="I2" s="24"/>
      <c r="J2" s="40">
        <f>F2+SUM(H6:H42)</f>
        <v>1915.7705824</v>
      </c>
      <c r="K2" s="23" t="s">
        <v>106</v>
      </c>
      <c r="L2" s="39">
        <f>(3400-F2)*(3400-F2)/100000</f>
        <v>21.37444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49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16</v>
      </c>
      <c r="B6" s="6" t="s">
        <v>9</v>
      </c>
      <c r="C6" s="7">
        <v>1800</v>
      </c>
      <c r="D6" s="7">
        <v>1985</v>
      </c>
      <c r="E6" s="7">
        <v>0.5</v>
      </c>
      <c r="F6" s="7">
        <v>2</v>
      </c>
      <c r="G6" s="7" t="s">
        <v>17</v>
      </c>
      <c r="H6" s="41"/>
      <c r="I6" s="44">
        <f aca="true" t="shared" si="0" ref="I6:I14">VLOOKUP($F$2-D6,elodiff,2,TRUE)</f>
        <v>0.43</v>
      </c>
      <c r="J6" s="5"/>
      <c r="K6" s="4" t="s">
        <v>11</v>
      </c>
      <c r="L6" s="21">
        <f>COUNT(E6:E50)</f>
        <v>10</v>
      </c>
    </row>
    <row r="7" spans="1:12" ht="12.75">
      <c r="A7" s="5" t="s">
        <v>56</v>
      </c>
      <c r="B7" s="6" t="s">
        <v>54</v>
      </c>
      <c r="C7" s="7">
        <v>1800</v>
      </c>
      <c r="D7" s="7">
        <v>2027</v>
      </c>
      <c r="E7" s="7">
        <v>0</v>
      </c>
      <c r="F7" s="7">
        <v>2</v>
      </c>
      <c r="G7" s="7" t="s">
        <v>10</v>
      </c>
      <c r="H7" s="41"/>
      <c r="I7" s="44">
        <f t="shared" si="0"/>
        <v>0.37</v>
      </c>
      <c r="J7" s="5"/>
      <c r="K7" s="4" t="s">
        <v>13</v>
      </c>
      <c r="L7" s="21">
        <f>SUM(E6:E50)</f>
        <v>3.5</v>
      </c>
    </row>
    <row r="8" spans="1:12" ht="12.75">
      <c r="A8" s="5" t="s">
        <v>67</v>
      </c>
      <c r="B8" s="6" t="s">
        <v>65</v>
      </c>
      <c r="C8" s="7">
        <v>1800</v>
      </c>
      <c r="D8" s="7">
        <v>1941</v>
      </c>
      <c r="E8" s="7">
        <v>0.5</v>
      </c>
      <c r="F8" s="7">
        <v>2</v>
      </c>
      <c r="G8" s="7" t="s">
        <v>17</v>
      </c>
      <c r="H8" s="41"/>
      <c r="I8" s="44">
        <f t="shared" si="0"/>
        <v>0.49</v>
      </c>
      <c r="J8" s="5"/>
      <c r="K8" s="4" t="s">
        <v>14</v>
      </c>
      <c r="L8" s="20">
        <f>L7/(L6/100)</f>
        <v>35</v>
      </c>
    </row>
    <row r="9" spans="1:12" ht="12.75">
      <c r="A9" s="5" t="s">
        <v>129</v>
      </c>
      <c r="B9" s="6" t="s">
        <v>127</v>
      </c>
      <c r="C9" s="7">
        <v>2083</v>
      </c>
      <c r="D9" s="7">
        <v>2006</v>
      </c>
      <c r="E9" s="7">
        <v>1</v>
      </c>
      <c r="F9" s="7">
        <v>2</v>
      </c>
      <c r="G9" s="7" t="s">
        <v>10</v>
      </c>
      <c r="H9" s="41"/>
      <c r="I9" s="44">
        <f t="shared" si="0"/>
        <v>0.4</v>
      </c>
      <c r="J9" s="5"/>
      <c r="K9" s="4" t="s">
        <v>81</v>
      </c>
      <c r="L9" s="20">
        <f>(SUM(C5:C49))/(COUNT(C5:C49))</f>
        <v>1875</v>
      </c>
    </row>
    <row r="10" spans="1:12" ht="12.75">
      <c r="A10" s="5" t="s">
        <v>164</v>
      </c>
      <c r="B10" s="6" t="s">
        <v>163</v>
      </c>
      <c r="C10" s="7">
        <v>1976</v>
      </c>
      <c r="D10" s="7">
        <v>2009</v>
      </c>
      <c r="E10" s="7">
        <v>0</v>
      </c>
      <c r="F10" s="7">
        <v>1</v>
      </c>
      <c r="G10" s="7" t="s">
        <v>17</v>
      </c>
      <c r="H10" s="41"/>
      <c r="I10" s="44">
        <f t="shared" si="0"/>
        <v>0.39</v>
      </c>
      <c r="J10" s="5"/>
      <c r="K10" s="4" t="s">
        <v>80</v>
      </c>
      <c r="L10" s="20">
        <f>(SUM(D6:D50))/(COUNT(D6:D50))</f>
        <v>1960.8</v>
      </c>
    </row>
    <row r="11" spans="1:12" ht="12" customHeight="1">
      <c r="A11" s="52" t="s">
        <v>183</v>
      </c>
      <c r="B11" s="53" t="s">
        <v>178</v>
      </c>
      <c r="C11" s="7">
        <v>1800</v>
      </c>
      <c r="D11" s="7">
        <v>2026</v>
      </c>
      <c r="E11" s="7">
        <v>0</v>
      </c>
      <c r="F11" s="7">
        <v>2</v>
      </c>
      <c r="G11" s="54" t="s">
        <v>17</v>
      </c>
      <c r="H11" s="41">
        <f>$L$2*(E11-I11)</f>
        <v>-7.9085428</v>
      </c>
      <c r="I11" s="44">
        <f t="shared" si="0"/>
        <v>0.37</v>
      </c>
      <c r="J11" s="5"/>
      <c r="K11" s="11" t="s">
        <v>75</v>
      </c>
      <c r="L11" s="20">
        <f>L9+VLOOKUP(L8,pkt,2,TRUE)</f>
        <v>1765</v>
      </c>
    </row>
    <row r="12" spans="1:12" ht="12.75">
      <c r="A12" s="5" t="s">
        <v>196</v>
      </c>
      <c r="B12" s="6" t="s">
        <v>197</v>
      </c>
      <c r="C12" s="7">
        <v>2091</v>
      </c>
      <c r="D12" s="7">
        <v>1938</v>
      </c>
      <c r="E12" s="7">
        <v>0</v>
      </c>
      <c r="F12" s="7">
        <v>1</v>
      </c>
      <c r="G12" s="7" t="s">
        <v>17</v>
      </c>
      <c r="H12" s="41">
        <f>$L$2*(E12-I12)</f>
        <v>-10.68722</v>
      </c>
      <c r="I12" s="44">
        <f t="shared" si="0"/>
        <v>0.5</v>
      </c>
      <c r="J12" s="5"/>
      <c r="K12" s="4" t="s">
        <v>76</v>
      </c>
      <c r="L12" s="20">
        <f>L10+VLOOKUP(L8,pkt,2,TRUE)</f>
        <v>1850.8</v>
      </c>
    </row>
    <row r="13" spans="1:12" ht="12.75">
      <c r="A13" s="5" t="s">
        <v>217</v>
      </c>
      <c r="B13" s="6" t="s">
        <v>218</v>
      </c>
      <c r="C13" s="7">
        <v>1800</v>
      </c>
      <c r="D13" s="7">
        <v>1879</v>
      </c>
      <c r="E13" s="7">
        <v>0</v>
      </c>
      <c r="F13" s="7">
        <v>1</v>
      </c>
      <c r="G13" s="7" t="s">
        <v>10</v>
      </c>
      <c r="H13" s="41">
        <f>$L$2*(E13-I13)</f>
        <v>-12.3971752</v>
      </c>
      <c r="I13" s="44">
        <f t="shared" si="0"/>
        <v>0.58</v>
      </c>
      <c r="J13" s="5"/>
      <c r="L13" s="22"/>
    </row>
    <row r="14" spans="1:12" ht="12.75">
      <c r="A14" s="5" t="s">
        <v>223</v>
      </c>
      <c r="B14" s="6" t="s">
        <v>221</v>
      </c>
      <c r="C14" s="7">
        <v>1800</v>
      </c>
      <c r="D14" s="7">
        <v>1825</v>
      </c>
      <c r="E14" s="7">
        <v>0.5</v>
      </c>
      <c r="F14" s="7">
        <v>1</v>
      </c>
      <c r="G14" s="7" t="s">
        <v>17</v>
      </c>
      <c r="H14" s="41">
        <f>$L$2*(E14-I14)</f>
        <v>-3.2061660000000005</v>
      </c>
      <c r="I14" s="44">
        <f t="shared" si="0"/>
        <v>0.65</v>
      </c>
      <c r="J14" s="5"/>
      <c r="K14" s="9" t="s">
        <v>25</v>
      </c>
      <c r="L14" s="22"/>
    </row>
    <row r="15" spans="1:10" ht="12.75">
      <c r="A15" s="5" t="s">
        <v>235</v>
      </c>
      <c r="B15" s="5" t="s">
        <v>236</v>
      </c>
      <c r="C15" s="7">
        <v>1800</v>
      </c>
      <c r="D15" s="7">
        <v>1972</v>
      </c>
      <c r="E15" s="7">
        <v>1</v>
      </c>
      <c r="F15" s="7">
        <v>1</v>
      </c>
      <c r="G15" s="7" t="s">
        <v>10</v>
      </c>
      <c r="H15" s="41">
        <f>$L$2*(E15-I15)</f>
        <v>11.9696864</v>
      </c>
      <c r="I15" s="44">
        <f>VLOOKUP($F$2-D15,elodiff,2,TRUE)</f>
        <v>0.44</v>
      </c>
      <c r="J15" s="5"/>
    </row>
    <row r="16" spans="2:10" ht="12.75">
      <c r="B16" s="5"/>
      <c r="C16" s="6"/>
      <c r="D16" s="7"/>
      <c r="E16" s="7"/>
      <c r="F16" s="7"/>
      <c r="G16" s="7"/>
      <c r="H16" s="41"/>
      <c r="I16" s="44"/>
      <c r="J16" s="5"/>
    </row>
    <row r="17" spans="2:10" ht="12.75">
      <c r="B17" s="5"/>
      <c r="C17" s="6"/>
      <c r="D17" s="7"/>
      <c r="E17" s="7"/>
      <c r="F17" s="7"/>
      <c r="G17" s="7"/>
      <c r="H17" s="41"/>
      <c r="I17" s="44"/>
      <c r="J17" s="5"/>
    </row>
    <row r="18" spans="2:12" ht="12.75">
      <c r="B18" s="5"/>
      <c r="C18" s="6"/>
      <c r="D18" s="7"/>
      <c r="E18" s="7"/>
      <c r="F18" s="7"/>
      <c r="G18" s="7"/>
      <c r="H18" s="41"/>
      <c r="I18" s="44"/>
      <c r="J18" s="5"/>
      <c r="L18" s="33"/>
    </row>
    <row r="19" spans="2:10" ht="12.75">
      <c r="B19" s="5"/>
      <c r="C19" s="6"/>
      <c r="D19" s="7"/>
      <c r="E19" s="7"/>
      <c r="F19" s="7"/>
      <c r="G19" s="7"/>
      <c r="H19" s="41"/>
      <c r="I19" s="44"/>
      <c r="J19" s="5"/>
    </row>
    <row r="20" spans="2:12" ht="12.75">
      <c r="B20" s="5"/>
      <c r="C20" s="6"/>
      <c r="D20" s="7"/>
      <c r="E20" s="7"/>
      <c r="F20" s="7"/>
      <c r="G20" s="7"/>
      <c r="H20" s="41"/>
      <c r="I20" s="44"/>
      <c r="J20" s="5"/>
      <c r="L20" s="33"/>
    </row>
    <row r="21" spans="2:10" ht="12.75">
      <c r="B21" s="5"/>
      <c r="C21" s="6"/>
      <c r="D21" s="7"/>
      <c r="E21" s="7"/>
      <c r="F21" s="7"/>
      <c r="G21" s="7"/>
      <c r="H21" s="41"/>
      <c r="I21" s="44"/>
      <c r="J21" s="5"/>
    </row>
    <row r="22" spans="1:10" ht="12.75">
      <c r="A22" s="34"/>
      <c r="B22" s="5"/>
      <c r="C22" s="6"/>
      <c r="D22" s="7"/>
      <c r="E22" s="7"/>
      <c r="F22" s="7"/>
      <c r="G22" s="7"/>
      <c r="H22" s="41"/>
      <c r="I22" s="44"/>
      <c r="J22" s="5"/>
    </row>
    <row r="23" spans="2:10" ht="12.75">
      <c r="B23" s="5"/>
      <c r="C23" s="6"/>
      <c r="D23" s="7"/>
      <c r="E23" s="7"/>
      <c r="F23" s="7"/>
      <c r="G23" s="7"/>
      <c r="H23" s="41"/>
      <c r="I23" s="44"/>
      <c r="J23" s="5"/>
    </row>
    <row r="24" spans="2:10" ht="12.75">
      <c r="B24" s="5"/>
      <c r="C24" s="6"/>
      <c r="D24" s="7"/>
      <c r="E24" s="7"/>
      <c r="F24" s="7"/>
      <c r="G24" s="7"/>
      <c r="H24" s="41"/>
      <c r="I24" s="44"/>
      <c r="J24" s="5"/>
    </row>
    <row r="25" spans="2:10" ht="12.75">
      <c r="B25" s="5"/>
      <c r="C25" s="6"/>
      <c r="D25" s="7"/>
      <c r="E25" s="7"/>
      <c r="F25" s="7"/>
      <c r="G25" s="7"/>
      <c r="H25" s="41"/>
      <c r="I25" s="44"/>
      <c r="J25" s="5"/>
    </row>
    <row r="26" spans="2:10" ht="12.75">
      <c r="B26" s="5"/>
      <c r="C26" s="6"/>
      <c r="D26" s="7"/>
      <c r="E26" s="7"/>
      <c r="F26" s="7"/>
      <c r="G26" s="7"/>
      <c r="H26" s="41"/>
      <c r="I26" s="44"/>
      <c r="J26" s="5"/>
    </row>
    <row r="27" spans="2:10" ht="12.75">
      <c r="B27" s="5"/>
      <c r="C27" s="6"/>
      <c r="D27" s="7"/>
      <c r="E27" s="7"/>
      <c r="F27" s="7"/>
      <c r="G27" s="7"/>
      <c r="H27" s="41"/>
      <c r="I27" s="44"/>
      <c r="J27" s="5"/>
    </row>
    <row r="28" spans="2:10" ht="12.75">
      <c r="B28" s="5"/>
      <c r="C28" s="6"/>
      <c r="D28" s="7"/>
      <c r="E28" s="7"/>
      <c r="F28" s="7"/>
      <c r="G28" s="7"/>
      <c r="H28" s="41"/>
      <c r="I28" s="44"/>
      <c r="J28" s="5"/>
    </row>
    <row r="29" spans="2:10" ht="12.75">
      <c r="B29" s="5"/>
      <c r="C29" s="6"/>
      <c r="D29" s="7"/>
      <c r="E29" s="7"/>
      <c r="F29" s="7"/>
      <c r="G29" s="7"/>
      <c r="H29" s="41"/>
      <c r="I29" s="44"/>
      <c r="J29" s="5"/>
    </row>
    <row r="30" spans="2:10" ht="12.75">
      <c r="B30" s="5"/>
      <c r="C30" s="6"/>
      <c r="D30" s="7"/>
      <c r="E30" s="7"/>
      <c r="F30" s="7"/>
      <c r="G30" s="7"/>
      <c r="H30" s="41"/>
      <c r="I30" s="44"/>
      <c r="J30" s="5"/>
    </row>
    <row r="31" spans="2:10" ht="12.75">
      <c r="B31" s="5"/>
      <c r="C31" s="6"/>
      <c r="D31" s="7"/>
      <c r="E31" s="7"/>
      <c r="F31" s="7"/>
      <c r="G31" s="7"/>
      <c r="H31" s="41"/>
      <c r="I31" s="44"/>
      <c r="J31" s="5"/>
    </row>
    <row r="32" spans="2:10" ht="12.75">
      <c r="B32" s="5"/>
      <c r="C32" s="6"/>
      <c r="D32" s="7"/>
      <c r="E32" s="7"/>
      <c r="F32" s="7"/>
      <c r="G32" s="7"/>
      <c r="H32" s="41"/>
      <c r="I32" s="44"/>
      <c r="J32" s="5"/>
    </row>
    <row r="33" spans="2:10" ht="12.75">
      <c r="B33" s="5"/>
      <c r="C33" s="6"/>
      <c r="D33" s="7"/>
      <c r="E33" s="7"/>
      <c r="F33" s="7"/>
      <c r="G33" s="7"/>
      <c r="H33" s="41"/>
      <c r="I33" s="41"/>
      <c r="J33" s="5"/>
    </row>
    <row r="34" spans="2:10" ht="12.75">
      <c r="B34" s="5"/>
      <c r="C34" s="6"/>
      <c r="D34" s="7"/>
      <c r="E34" s="7"/>
      <c r="F34" s="7"/>
      <c r="G34" s="7"/>
      <c r="H34" s="41"/>
      <c r="I34" s="41"/>
      <c r="J34" s="5"/>
    </row>
    <row r="35" spans="2:10" ht="12.75">
      <c r="B35" s="5"/>
      <c r="C35" s="6"/>
      <c r="D35" s="7"/>
      <c r="E35" s="7"/>
      <c r="F35" s="7"/>
      <c r="G35" s="7"/>
      <c r="H35" s="41"/>
      <c r="I35" s="41"/>
      <c r="J35" s="5"/>
    </row>
    <row r="36" spans="2:10" ht="12.75">
      <c r="B36" s="5"/>
      <c r="C36" s="6"/>
      <c r="D36" s="7"/>
      <c r="E36" s="7"/>
      <c r="F36" s="7"/>
      <c r="G36" s="7"/>
      <c r="H36" s="41"/>
      <c r="I36" s="41"/>
      <c r="J36" s="5"/>
    </row>
    <row r="37" spans="2:10" ht="12.75">
      <c r="B37" s="5"/>
      <c r="C37" s="6"/>
      <c r="D37" s="7"/>
      <c r="E37" s="7"/>
      <c r="F37" s="7"/>
      <c r="G37" s="7"/>
      <c r="H37" s="41"/>
      <c r="I37" s="41"/>
      <c r="J37" s="5"/>
    </row>
    <row r="38" spans="2:10" ht="12.75">
      <c r="B38" s="5"/>
      <c r="C38" s="6"/>
      <c r="D38" s="7"/>
      <c r="E38" s="7"/>
      <c r="F38" s="7"/>
      <c r="G38" s="7"/>
      <c r="H38" s="41"/>
      <c r="I38" s="41"/>
      <c r="J38" s="5"/>
    </row>
    <row r="39" spans="2:10" ht="12.75">
      <c r="B39" s="5"/>
      <c r="C39" s="6"/>
      <c r="D39" s="7"/>
      <c r="E39" s="7"/>
      <c r="F39" s="7"/>
      <c r="G39" s="7"/>
      <c r="H39" s="41"/>
      <c r="I39" s="41"/>
      <c r="J39" s="5"/>
    </row>
    <row r="40" spans="2:10" ht="12.75">
      <c r="B40" s="5"/>
      <c r="C40" s="6"/>
      <c r="D40" s="7"/>
      <c r="E40" s="7"/>
      <c r="F40" s="7"/>
      <c r="G40" s="7"/>
      <c r="H40" s="41"/>
      <c r="I40" s="41"/>
      <c r="J40" s="5"/>
    </row>
    <row r="41" spans="2:10" ht="12.75">
      <c r="B41" s="5"/>
      <c r="C41" s="6"/>
      <c r="D41" s="7"/>
      <c r="E41" s="7"/>
      <c r="F41" s="7"/>
      <c r="G41" s="7"/>
      <c r="H41" s="41"/>
      <c r="I41" s="7"/>
      <c r="J41" s="5"/>
    </row>
    <row r="42" spans="2:10" ht="12.75">
      <c r="B42" s="5"/>
      <c r="C42" s="6"/>
      <c r="D42" s="7"/>
      <c r="E42" s="7"/>
      <c r="F42" s="7"/>
      <c r="G42" s="7"/>
      <c r="H42" s="41"/>
      <c r="I42" s="7"/>
      <c r="J42" s="5"/>
    </row>
    <row r="43" spans="2:10" ht="12.75">
      <c r="B43" s="5"/>
      <c r="C43" s="6"/>
      <c r="D43" s="7"/>
      <c r="E43" s="7"/>
      <c r="F43" s="7"/>
      <c r="G43" s="7"/>
      <c r="H43" s="41"/>
      <c r="I43" s="7"/>
      <c r="J43" s="5"/>
    </row>
    <row r="44" spans="2:10" ht="12.75">
      <c r="B44" s="5"/>
      <c r="C44" s="6"/>
      <c r="D44" s="7"/>
      <c r="E44" s="7"/>
      <c r="F44" s="7"/>
      <c r="G44" s="7"/>
      <c r="H44" s="41"/>
      <c r="I44" s="7"/>
      <c r="J44" s="5"/>
    </row>
    <row r="45" spans="2:10" ht="12.75">
      <c r="B45" s="5"/>
      <c r="C45" s="6"/>
      <c r="D45" s="7"/>
      <c r="E45" s="7"/>
      <c r="F45" s="7"/>
      <c r="G45" s="7"/>
      <c r="H45" s="41"/>
      <c r="I45" s="7"/>
      <c r="J45" s="5"/>
    </row>
    <row r="46" spans="2:10" ht="12.75">
      <c r="B46" s="5"/>
      <c r="C46" s="6"/>
      <c r="D46" s="7"/>
      <c r="E46" s="7"/>
      <c r="F46" s="7"/>
      <c r="G46" s="7"/>
      <c r="H46" s="41"/>
      <c r="I46" s="7"/>
      <c r="J46" s="5"/>
    </row>
    <row r="47" spans="2:10" ht="12.75">
      <c r="B47" s="5"/>
      <c r="C47" s="6"/>
      <c r="D47" s="7"/>
      <c r="E47" s="7"/>
      <c r="F47" s="7"/>
      <c r="G47" s="7"/>
      <c r="H47" s="41"/>
      <c r="I47" s="7"/>
      <c r="J47" s="5"/>
    </row>
    <row r="48" spans="2:10" ht="12.75">
      <c r="B48" s="5"/>
      <c r="C48" s="6"/>
      <c r="D48" s="7"/>
      <c r="E48" s="7"/>
      <c r="F48" s="7"/>
      <c r="G48" s="7"/>
      <c r="H48" s="41"/>
      <c r="I48" s="7"/>
      <c r="J48" s="5"/>
    </row>
    <row r="49" spans="2:10" ht="12.75">
      <c r="B49" s="5"/>
      <c r="C49" s="6"/>
      <c r="D49" s="7"/>
      <c r="E49" s="7"/>
      <c r="F49" s="7"/>
      <c r="G49" s="7"/>
      <c r="H49" s="41"/>
      <c r="I49" s="7"/>
      <c r="J49" s="5"/>
    </row>
    <row r="50" spans="2:10" ht="12.75">
      <c r="B50" s="5"/>
      <c r="C50" s="6"/>
      <c r="D50" s="7"/>
      <c r="E50" s="7"/>
      <c r="F50" s="7"/>
      <c r="G50" s="7"/>
      <c r="H50" s="41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57421875" style="5" customWidth="1"/>
    <col min="2" max="2" width="13.421875" style="0" customWidth="1"/>
    <col min="3" max="3" width="8.8515625" style="3" customWidth="1"/>
    <col min="4" max="4" width="8.7109375" style="2" customWidth="1"/>
    <col min="5" max="5" width="8.57421875" style="2" customWidth="1"/>
    <col min="6" max="6" width="6.28125" style="2" customWidth="1"/>
    <col min="7" max="9" width="7.00390625" style="2" customWidth="1"/>
    <col min="10" max="10" width="4.8515625" style="0" customWidth="1"/>
    <col min="11" max="11" width="27.140625" style="5" customWidth="1"/>
    <col min="12" max="12" width="15.28125" style="5" customWidth="1"/>
  </cols>
  <sheetData>
    <row r="1" spans="1:12" s="1" customFormat="1" ht="40.5" customHeight="1">
      <c r="A1" s="77" t="s">
        <v>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1790</v>
      </c>
      <c r="G2" s="28"/>
      <c r="H2" s="40" t="s">
        <v>109</v>
      </c>
      <c r="I2" s="24"/>
      <c r="J2" s="40">
        <f>F2+SUM(H6:H42)</f>
        <v>1813.3289</v>
      </c>
      <c r="K2" s="23" t="s">
        <v>106</v>
      </c>
      <c r="L2" s="39">
        <f>(3400-F2)*(3400-F2)/100000</f>
        <v>25.921</v>
      </c>
    </row>
    <row r="3" spans="1:12" ht="12.75">
      <c r="A3" s="29"/>
      <c r="B3" s="30"/>
      <c r="C3" s="28"/>
      <c r="D3" s="28"/>
      <c r="E3" s="23" t="s">
        <v>2</v>
      </c>
      <c r="F3" s="25">
        <v>1951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21</v>
      </c>
      <c r="B6" s="6" t="s">
        <v>9</v>
      </c>
      <c r="C6" s="7">
        <v>1800</v>
      </c>
      <c r="D6" s="7">
        <v>1854</v>
      </c>
      <c r="E6" s="7">
        <v>0.5</v>
      </c>
      <c r="F6" s="7">
        <v>4</v>
      </c>
      <c r="G6" s="7" t="s">
        <v>17</v>
      </c>
      <c r="H6" s="41"/>
      <c r="I6" s="44">
        <f aca="true" t="shared" si="0" ref="I6:I14">VLOOKUP($F$2-D6,elodiff,2,TRUE)</f>
        <v>0.4</v>
      </c>
      <c r="J6" s="5"/>
      <c r="K6" s="4" t="s">
        <v>11</v>
      </c>
      <c r="L6" s="21">
        <f>COUNT(E6:E50)</f>
        <v>10</v>
      </c>
    </row>
    <row r="7" spans="1:12" ht="12.75">
      <c r="A7" s="5" t="s">
        <v>57</v>
      </c>
      <c r="B7" s="6" t="s">
        <v>54</v>
      </c>
      <c r="C7" s="7">
        <v>1800</v>
      </c>
      <c r="D7" s="7">
        <v>1801</v>
      </c>
      <c r="E7" s="7">
        <v>0</v>
      </c>
      <c r="F7" s="7">
        <v>4</v>
      </c>
      <c r="G7" s="7" t="s">
        <v>10</v>
      </c>
      <c r="H7" s="41"/>
      <c r="I7" s="44">
        <f t="shared" si="0"/>
        <v>0.48</v>
      </c>
      <c r="J7" s="5"/>
      <c r="K7" s="4" t="s">
        <v>13</v>
      </c>
      <c r="L7" s="21">
        <f>SUM(E6:E50)</f>
        <v>5.5</v>
      </c>
    </row>
    <row r="8" spans="1:12" ht="12.75">
      <c r="A8" s="5" t="s">
        <v>68</v>
      </c>
      <c r="B8" s="6" t="s">
        <v>65</v>
      </c>
      <c r="C8" s="7">
        <v>1800</v>
      </c>
      <c r="D8" s="7">
        <v>1806</v>
      </c>
      <c r="E8" s="7">
        <v>0.5</v>
      </c>
      <c r="F8" s="7">
        <v>4</v>
      </c>
      <c r="G8" s="7" t="s">
        <v>17</v>
      </c>
      <c r="H8" s="41"/>
      <c r="I8" s="44">
        <f t="shared" si="0"/>
        <v>0.47</v>
      </c>
      <c r="J8" s="5"/>
      <c r="K8" s="4" t="s">
        <v>14</v>
      </c>
      <c r="L8" s="20">
        <f>L7/(L6/100)</f>
        <v>55</v>
      </c>
    </row>
    <row r="9" spans="1:12" ht="12.75">
      <c r="A9" s="5" t="s">
        <v>130</v>
      </c>
      <c r="B9" s="6" t="s">
        <v>131</v>
      </c>
      <c r="C9" s="7">
        <v>1800</v>
      </c>
      <c r="D9" s="7">
        <v>1898</v>
      </c>
      <c r="E9" s="7">
        <v>1</v>
      </c>
      <c r="F9" s="7">
        <v>4</v>
      </c>
      <c r="G9" s="7" t="s">
        <v>10</v>
      </c>
      <c r="H9" s="41"/>
      <c r="I9" s="44">
        <f t="shared" si="0"/>
        <v>0.34</v>
      </c>
      <c r="J9" s="5"/>
      <c r="K9" s="4" t="s">
        <v>81</v>
      </c>
      <c r="L9" s="20">
        <f>(SUM(C5:C49))/(COUNT(C5:C49))</f>
        <v>1883.8</v>
      </c>
    </row>
    <row r="10" spans="1:12" ht="12.75">
      <c r="A10" s="52" t="s">
        <v>148</v>
      </c>
      <c r="B10" s="53" t="s">
        <v>146</v>
      </c>
      <c r="C10" s="7">
        <v>1800</v>
      </c>
      <c r="D10" s="7">
        <v>1674</v>
      </c>
      <c r="E10" s="7">
        <v>0.5</v>
      </c>
      <c r="F10" s="7">
        <v>3</v>
      </c>
      <c r="G10" s="54" t="s">
        <v>10</v>
      </c>
      <c r="H10" s="41"/>
      <c r="I10" s="44">
        <f t="shared" si="0"/>
        <v>0.66</v>
      </c>
      <c r="J10" s="5"/>
      <c r="K10" s="4" t="s">
        <v>80</v>
      </c>
      <c r="L10" s="20">
        <f>(SUM(D6:D50))/(COUNT(D6:D50))</f>
        <v>1826</v>
      </c>
    </row>
    <row r="11" spans="1:12" ht="12.75" customHeight="1">
      <c r="A11" s="52" t="s">
        <v>184</v>
      </c>
      <c r="B11" s="53" t="s">
        <v>185</v>
      </c>
      <c r="C11" s="7">
        <v>1800</v>
      </c>
      <c r="D11" s="7">
        <v>1677</v>
      </c>
      <c r="E11" s="7">
        <v>0</v>
      </c>
      <c r="F11" s="7">
        <v>4</v>
      </c>
      <c r="G11" s="54" t="s">
        <v>17</v>
      </c>
      <c r="H11" s="41">
        <f>$L$2*(E11-I11)</f>
        <v>-16.84865</v>
      </c>
      <c r="I11" s="44">
        <f t="shared" si="0"/>
        <v>0.65</v>
      </c>
      <c r="J11" s="5"/>
      <c r="K11" s="11" t="s">
        <v>75</v>
      </c>
      <c r="L11" s="20">
        <f>L9+VLOOKUP(L8,pkt,2,TRUE)</f>
        <v>1919.8</v>
      </c>
    </row>
    <row r="12" spans="1:12" ht="12.75">
      <c r="A12" s="5" t="s">
        <v>199</v>
      </c>
      <c r="B12" s="6" t="s">
        <v>197</v>
      </c>
      <c r="C12" s="7">
        <v>2047</v>
      </c>
      <c r="D12" s="7">
        <v>1912</v>
      </c>
      <c r="E12" s="7">
        <v>1</v>
      </c>
      <c r="F12" s="7">
        <v>3</v>
      </c>
      <c r="G12" s="7" t="s">
        <v>17</v>
      </c>
      <c r="H12" s="41">
        <f>$L$2*(E12-I12)</f>
        <v>17.36707</v>
      </c>
      <c r="I12" s="44">
        <f t="shared" si="0"/>
        <v>0.33</v>
      </c>
      <c r="J12" s="5"/>
      <c r="K12" s="4" t="s">
        <v>76</v>
      </c>
      <c r="L12" s="20">
        <f>L10+VLOOKUP(L8,pkt,2,TRUE)</f>
        <v>1862</v>
      </c>
    </row>
    <row r="13" spans="1:12" ht="12.75">
      <c r="A13" s="5" t="s">
        <v>216</v>
      </c>
      <c r="B13" s="6" t="s">
        <v>71</v>
      </c>
      <c r="C13" s="7">
        <v>2006</v>
      </c>
      <c r="D13" s="7">
        <v>1864</v>
      </c>
      <c r="E13" s="7">
        <v>1</v>
      </c>
      <c r="F13" s="7">
        <v>3</v>
      </c>
      <c r="G13" s="7" t="s">
        <v>10</v>
      </c>
      <c r="H13" s="41">
        <f>$L$2*(E13-I13)</f>
        <v>15.81181</v>
      </c>
      <c r="I13" s="44">
        <f t="shared" si="0"/>
        <v>0.39</v>
      </c>
      <c r="J13" s="5"/>
      <c r="L13" s="22"/>
    </row>
    <row r="14" spans="1:12" ht="12.75">
      <c r="A14" s="5" t="s">
        <v>222</v>
      </c>
      <c r="B14" s="6" t="s">
        <v>221</v>
      </c>
      <c r="C14" s="7">
        <v>2185</v>
      </c>
      <c r="D14" s="7">
        <v>1816</v>
      </c>
      <c r="E14" s="7">
        <v>0.5</v>
      </c>
      <c r="F14" s="7">
        <v>3</v>
      </c>
      <c r="G14" s="7" t="s">
        <v>17</v>
      </c>
      <c r="H14" s="41">
        <f>$L$2*(E14-I14)</f>
        <v>1.0368399999999995</v>
      </c>
      <c r="I14" s="44">
        <f t="shared" si="0"/>
        <v>0.46</v>
      </c>
      <c r="J14" s="5"/>
      <c r="K14" s="9" t="s">
        <v>25</v>
      </c>
      <c r="L14" s="22"/>
    </row>
    <row r="15" spans="1:10" ht="12.75">
      <c r="A15" s="5" t="s">
        <v>238</v>
      </c>
      <c r="B15" s="5" t="s">
        <v>236</v>
      </c>
      <c r="C15" s="7">
        <v>1800</v>
      </c>
      <c r="D15" s="7">
        <v>1958</v>
      </c>
      <c r="E15" s="7">
        <v>0.5</v>
      </c>
      <c r="F15" s="7">
        <v>3</v>
      </c>
      <c r="G15" s="7" t="s">
        <v>10</v>
      </c>
      <c r="H15" s="41">
        <f>$L$2*(E15-I15)</f>
        <v>5.961829999999999</v>
      </c>
      <c r="I15" s="44">
        <f>VLOOKUP($F$2-D15,elodiff,2,TRUE)</f>
        <v>0.27</v>
      </c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1.28125" style="5" customWidth="1"/>
    <col min="2" max="2" width="14.7109375" style="0" customWidth="1"/>
    <col min="3" max="3" width="9.140625" style="3" customWidth="1"/>
    <col min="4" max="4" width="8.140625" style="2" customWidth="1"/>
    <col min="5" max="5" width="9.28125" style="2" customWidth="1"/>
    <col min="6" max="6" width="6.28125" style="2" customWidth="1"/>
    <col min="7" max="9" width="6.140625" style="2" customWidth="1"/>
    <col min="10" max="10" width="4.8515625" style="0" customWidth="1"/>
    <col min="11" max="11" width="29.140625" style="5" customWidth="1"/>
    <col min="12" max="12" width="15.28125" style="5" customWidth="1"/>
  </cols>
  <sheetData>
    <row r="1" spans="1:12" s="1" customFormat="1" ht="40.5" customHeight="1">
      <c r="A1" s="77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1663</v>
      </c>
      <c r="G2" s="28"/>
      <c r="H2" s="40" t="s">
        <v>109</v>
      </c>
      <c r="I2" s="24"/>
      <c r="J2" s="40">
        <f>F2+SUM(H6:H42)</f>
        <v>1701.3180463</v>
      </c>
      <c r="K2" s="23" t="s">
        <v>106</v>
      </c>
      <c r="L2" s="39">
        <f>(3400-F2)*(3400-F2)/100000</f>
        <v>30.17169</v>
      </c>
    </row>
    <row r="3" spans="1:12" ht="12.75">
      <c r="A3" s="29"/>
      <c r="B3" s="30"/>
      <c r="C3" s="28"/>
      <c r="D3" s="28"/>
      <c r="E3" s="23" t="s">
        <v>2</v>
      </c>
      <c r="F3" s="25" t="s">
        <v>29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23</v>
      </c>
      <c r="B6" s="6" t="s">
        <v>9</v>
      </c>
      <c r="C6" s="7">
        <v>1977</v>
      </c>
      <c r="D6" s="7">
        <v>1814</v>
      </c>
      <c r="E6" s="7">
        <v>0.5</v>
      </c>
      <c r="F6" s="7">
        <v>5</v>
      </c>
      <c r="G6" s="7" t="s">
        <v>10</v>
      </c>
      <c r="H6" s="41"/>
      <c r="I6" s="44">
        <f aca="true" t="shared" si="0" ref="I6:I12">VLOOKUP($F$2-D6,elodiff,2,TRUE)</f>
        <v>0.29</v>
      </c>
      <c r="J6" s="5"/>
      <c r="K6" s="4" t="s">
        <v>11</v>
      </c>
      <c r="L6" s="21">
        <f>COUNT(E6:E50)</f>
        <v>8</v>
      </c>
    </row>
    <row r="7" spans="1:12" ht="12.75">
      <c r="A7" s="5" t="s">
        <v>69</v>
      </c>
      <c r="B7" s="6" t="s">
        <v>65</v>
      </c>
      <c r="C7" s="7">
        <v>1800</v>
      </c>
      <c r="D7" s="7">
        <v>1741</v>
      </c>
      <c r="E7" s="7">
        <v>0</v>
      </c>
      <c r="F7" s="7">
        <v>5</v>
      </c>
      <c r="G7" s="7" t="s">
        <v>10</v>
      </c>
      <c r="H7" s="41"/>
      <c r="I7" s="44">
        <f t="shared" si="0"/>
        <v>0.38</v>
      </c>
      <c r="J7" s="5"/>
      <c r="K7" s="4" t="s">
        <v>13</v>
      </c>
      <c r="L7" s="21">
        <f>SUM(E6:E50)</f>
        <v>3.5</v>
      </c>
    </row>
    <row r="8" spans="1:12" ht="12.75">
      <c r="A8" s="5" t="s">
        <v>167</v>
      </c>
      <c r="B8" s="6" t="s">
        <v>163</v>
      </c>
      <c r="C8" s="7">
        <v>1800</v>
      </c>
      <c r="D8" s="7">
        <v>1750</v>
      </c>
      <c r="E8" s="7">
        <v>0</v>
      </c>
      <c r="F8" s="7">
        <v>4</v>
      </c>
      <c r="G8" s="7" t="s">
        <v>10</v>
      </c>
      <c r="H8" s="41"/>
      <c r="I8" s="44">
        <f t="shared" si="0"/>
        <v>0.37</v>
      </c>
      <c r="J8" s="5"/>
      <c r="K8" s="4" t="s">
        <v>14</v>
      </c>
      <c r="L8" s="20">
        <f>L7/(L6/100)</f>
        <v>43.75</v>
      </c>
    </row>
    <row r="9" spans="1:12" ht="12.75">
      <c r="A9" s="52" t="s">
        <v>187</v>
      </c>
      <c r="B9" s="53" t="s">
        <v>178</v>
      </c>
      <c r="C9" s="7">
        <v>1800</v>
      </c>
      <c r="D9" s="7">
        <v>1765</v>
      </c>
      <c r="E9" s="7">
        <v>0.5</v>
      </c>
      <c r="F9" s="7">
        <v>6</v>
      </c>
      <c r="G9" s="54" t="s">
        <v>17</v>
      </c>
      <c r="H9" s="41">
        <f>$L$2*(E9-I9)</f>
        <v>4.525753500000001</v>
      </c>
      <c r="I9" s="44">
        <f t="shared" si="0"/>
        <v>0.35</v>
      </c>
      <c r="J9" s="5"/>
      <c r="K9" s="4" t="s">
        <v>81</v>
      </c>
      <c r="L9" s="20">
        <f>(SUM(C5:C49))/(COUNT(C5:C49))</f>
        <v>1848.25</v>
      </c>
    </row>
    <row r="10" spans="1:12" ht="12.75">
      <c r="A10" s="5" t="s">
        <v>201</v>
      </c>
      <c r="B10" s="6" t="s">
        <v>197</v>
      </c>
      <c r="C10" s="7">
        <v>1800</v>
      </c>
      <c r="D10" s="7">
        <v>1781</v>
      </c>
      <c r="E10" s="7">
        <v>0</v>
      </c>
      <c r="F10" s="7">
        <v>5</v>
      </c>
      <c r="G10" s="7" t="s">
        <v>17</v>
      </c>
      <c r="H10" s="41">
        <f>$L$2*(E10-I10)</f>
        <v>-9.956657700000001</v>
      </c>
      <c r="I10" s="44">
        <f t="shared" si="0"/>
        <v>0.33</v>
      </c>
      <c r="J10" s="5"/>
      <c r="K10" s="4" t="s">
        <v>80</v>
      </c>
      <c r="L10" s="20">
        <f>(SUM(D6:D50))/(COUNT(D6:D50))</f>
        <v>1768.5</v>
      </c>
    </row>
    <row r="11" spans="1:12" ht="12.75" customHeight="1">
      <c r="A11" s="5" t="s">
        <v>219</v>
      </c>
      <c r="B11" s="6" t="s">
        <v>71</v>
      </c>
      <c r="C11" s="7">
        <v>1800</v>
      </c>
      <c r="D11" s="7">
        <v>1757</v>
      </c>
      <c r="E11" s="7">
        <v>1</v>
      </c>
      <c r="F11" s="7">
        <v>4</v>
      </c>
      <c r="G11" s="7" t="s">
        <v>17</v>
      </c>
      <c r="H11" s="41">
        <f>$L$2*(E11-I11)</f>
        <v>19.3098816</v>
      </c>
      <c r="I11" s="44">
        <f t="shared" si="0"/>
        <v>0.36</v>
      </c>
      <c r="J11" s="5"/>
      <c r="K11" s="11" t="s">
        <v>75</v>
      </c>
      <c r="L11" s="20">
        <f>L9+VLOOKUP(L8,pkt,2,TRUE)</f>
        <v>1798.25</v>
      </c>
    </row>
    <row r="12" spans="1:12" ht="12.75">
      <c r="A12" s="5" t="s">
        <v>225</v>
      </c>
      <c r="B12" s="6" t="s">
        <v>221</v>
      </c>
      <c r="C12" s="7">
        <v>1800</v>
      </c>
      <c r="D12" s="7">
        <v>1746</v>
      </c>
      <c r="E12" s="7">
        <v>0.5</v>
      </c>
      <c r="F12" s="7">
        <v>4</v>
      </c>
      <c r="G12" s="7" t="s">
        <v>10</v>
      </c>
      <c r="H12" s="41">
        <f>$L$2*(E12-I12)</f>
        <v>3.6206028</v>
      </c>
      <c r="I12" s="44">
        <f t="shared" si="0"/>
        <v>0.38</v>
      </c>
      <c r="J12" s="5"/>
      <c r="K12" s="4" t="s">
        <v>76</v>
      </c>
      <c r="L12" s="20">
        <f>L10+VLOOKUP(L8,pkt,2,TRUE)</f>
        <v>1718.5</v>
      </c>
    </row>
    <row r="13" spans="1:12" ht="12.75">
      <c r="A13" s="5" t="s">
        <v>240</v>
      </c>
      <c r="B13" s="6" t="s">
        <v>236</v>
      </c>
      <c r="C13" s="7">
        <v>2009</v>
      </c>
      <c r="D13" s="7">
        <v>1794</v>
      </c>
      <c r="E13" s="7">
        <v>1</v>
      </c>
      <c r="F13" s="7">
        <v>4</v>
      </c>
      <c r="G13" s="7" t="s">
        <v>17</v>
      </c>
      <c r="H13" s="41">
        <f>$L$2*(E13-I13)</f>
        <v>20.8184661</v>
      </c>
      <c r="I13" s="44">
        <f>VLOOKUP($F$2-D13,elodiff,2,TRUE)</f>
        <v>0.31</v>
      </c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49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9.57421875" style="5" customWidth="1"/>
    <col min="2" max="2" width="15.421875" style="0" customWidth="1"/>
    <col min="3" max="3" width="9.28125" style="3" customWidth="1"/>
    <col min="4" max="5" width="9.00390625" style="2" customWidth="1"/>
    <col min="6" max="6" width="6.28125" style="2" customWidth="1"/>
    <col min="7" max="9" width="7.00390625" style="2" customWidth="1"/>
    <col min="10" max="10" width="4.8515625" style="0" customWidth="1"/>
    <col min="11" max="11" width="28.7109375" style="5" customWidth="1"/>
    <col min="12" max="12" width="15.28125" style="5" customWidth="1"/>
  </cols>
  <sheetData>
    <row r="1" spans="1:12" s="1" customFormat="1" ht="40.5" customHeight="1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1819</v>
      </c>
      <c r="G2" s="28"/>
      <c r="H2" s="40" t="s">
        <v>109</v>
      </c>
      <c r="I2" s="24"/>
      <c r="J2" s="40">
        <f>F2+SUM(H6:H42)</f>
        <v>1854.7437223</v>
      </c>
      <c r="K2" s="23" t="s">
        <v>106</v>
      </c>
      <c r="L2" s="39">
        <f>(3400-F2)*(3400-F2)/100000</f>
        <v>24.99561</v>
      </c>
    </row>
    <row r="3" spans="1:12" ht="12.75">
      <c r="A3" s="29"/>
      <c r="B3" s="30"/>
      <c r="C3" s="28"/>
      <c r="D3" s="28"/>
      <c r="E3" s="23" t="s">
        <v>2</v>
      </c>
      <c r="F3" s="25">
        <v>1869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89</v>
      </c>
      <c r="B6" s="6" t="s">
        <v>9</v>
      </c>
      <c r="C6" s="7">
        <v>1915</v>
      </c>
      <c r="D6" s="7">
        <v>1830</v>
      </c>
      <c r="E6" s="7">
        <v>0.5</v>
      </c>
      <c r="F6" s="7">
        <v>6</v>
      </c>
      <c r="G6" s="7" t="s">
        <v>10</v>
      </c>
      <c r="H6" s="41"/>
      <c r="I6" s="44">
        <f aca="true" t="shared" si="0" ref="I6:I14">VLOOKUP($F$2-D6,elodiff,2,TRUE)</f>
        <v>0.48</v>
      </c>
      <c r="J6" s="5"/>
      <c r="K6" s="4" t="s">
        <v>11</v>
      </c>
      <c r="L6" s="21">
        <f>COUNT(E6:E50)</f>
        <v>13</v>
      </c>
    </row>
    <row r="7" spans="1:12" ht="12.75">
      <c r="A7" s="5" t="s">
        <v>90</v>
      </c>
      <c r="B7" s="6" t="s">
        <v>48</v>
      </c>
      <c r="C7" s="7">
        <v>1800</v>
      </c>
      <c r="D7" s="7">
        <v>1717</v>
      </c>
      <c r="E7" s="7">
        <v>1</v>
      </c>
      <c r="F7" s="7">
        <v>1</v>
      </c>
      <c r="G7" s="7" t="s">
        <v>10</v>
      </c>
      <c r="H7" s="41"/>
      <c r="I7" s="44">
        <f t="shared" si="0"/>
        <v>0.64</v>
      </c>
      <c r="J7" s="5"/>
      <c r="K7" s="4" t="s">
        <v>13</v>
      </c>
      <c r="L7" s="21">
        <f>SUM(E6:E50)</f>
        <v>8</v>
      </c>
    </row>
    <row r="8" spans="1:12" ht="12.75">
      <c r="A8" s="5" t="s">
        <v>91</v>
      </c>
      <c r="B8" s="6" t="s">
        <v>92</v>
      </c>
      <c r="C8" s="7">
        <v>1800</v>
      </c>
      <c r="D8" s="7">
        <v>1773</v>
      </c>
      <c r="E8" s="7">
        <v>0.5</v>
      </c>
      <c r="F8" s="7">
        <v>1</v>
      </c>
      <c r="G8" s="7" t="s">
        <v>17</v>
      </c>
      <c r="H8" s="41"/>
      <c r="I8" s="44">
        <f t="shared" si="0"/>
        <v>0.56</v>
      </c>
      <c r="J8" s="5"/>
      <c r="K8" s="4" t="s">
        <v>14</v>
      </c>
      <c r="L8" s="20">
        <f>L7/(L6/100)</f>
        <v>61.53846153846153</v>
      </c>
    </row>
    <row r="9" spans="1:12" ht="12.75">
      <c r="A9" s="5" t="s">
        <v>120</v>
      </c>
      <c r="B9" s="6" t="s">
        <v>121</v>
      </c>
      <c r="C9" s="51">
        <v>1800</v>
      </c>
      <c r="D9" s="7">
        <v>1558</v>
      </c>
      <c r="E9" s="7">
        <v>0</v>
      </c>
      <c r="F9" s="7">
        <v>1</v>
      </c>
      <c r="G9" s="7" t="s">
        <v>10</v>
      </c>
      <c r="H9" s="41"/>
      <c r="I9" s="44">
        <f t="shared" si="0"/>
        <v>0.82</v>
      </c>
      <c r="J9" s="5"/>
      <c r="K9" s="4" t="s">
        <v>81</v>
      </c>
      <c r="L9" s="20">
        <f>(SUM(C5:C49))/(COUNT(C5:C49))</f>
        <v>1821.923076923077</v>
      </c>
    </row>
    <row r="10" spans="1:12" ht="12.75">
      <c r="A10" s="5" t="s">
        <v>133</v>
      </c>
      <c r="B10" s="6" t="s">
        <v>127</v>
      </c>
      <c r="C10" s="51">
        <v>1800</v>
      </c>
      <c r="D10" s="7">
        <v>1911</v>
      </c>
      <c r="E10" s="7">
        <v>0.5</v>
      </c>
      <c r="F10" s="7">
        <v>6</v>
      </c>
      <c r="G10" s="7" t="s">
        <v>10</v>
      </c>
      <c r="H10" s="41"/>
      <c r="I10" s="44">
        <f t="shared" si="0"/>
        <v>0.37</v>
      </c>
      <c r="J10" s="5"/>
      <c r="K10" s="4" t="s">
        <v>80</v>
      </c>
      <c r="L10" s="20">
        <f>(SUM(D6:D50))/(COUNT(D6:D50))</f>
        <v>1783.5384615384614</v>
      </c>
    </row>
    <row r="11" spans="1:12" ht="13.5" customHeight="1">
      <c r="A11" s="5" t="s">
        <v>140</v>
      </c>
      <c r="B11" s="6" t="s">
        <v>171</v>
      </c>
      <c r="C11" s="51">
        <v>1800</v>
      </c>
      <c r="D11" s="7">
        <v>1667</v>
      </c>
      <c r="E11" s="7">
        <v>1</v>
      </c>
      <c r="F11" s="7">
        <v>1</v>
      </c>
      <c r="G11" s="7" t="s">
        <v>10</v>
      </c>
      <c r="H11" s="41"/>
      <c r="I11" s="44">
        <f t="shared" si="0"/>
        <v>0.7</v>
      </c>
      <c r="J11" s="5"/>
      <c r="K11" s="11" t="s">
        <v>75</v>
      </c>
      <c r="L11" s="20">
        <f>L9+VLOOKUP(L8,pkt,2,TRUE)</f>
        <v>1901.923076923077</v>
      </c>
    </row>
    <row r="12" spans="1:12" ht="12.75">
      <c r="A12" s="52" t="s">
        <v>149</v>
      </c>
      <c r="B12" s="53" t="s">
        <v>146</v>
      </c>
      <c r="C12" s="7">
        <v>1800</v>
      </c>
      <c r="D12" s="7">
        <v>1851</v>
      </c>
      <c r="E12" s="7">
        <v>1</v>
      </c>
      <c r="F12" s="7">
        <v>5</v>
      </c>
      <c r="G12" s="54" t="s">
        <v>10</v>
      </c>
      <c r="H12" s="41"/>
      <c r="I12" s="44">
        <f t="shared" si="0"/>
        <v>0.45</v>
      </c>
      <c r="J12" s="5"/>
      <c r="K12" s="4" t="s">
        <v>76</v>
      </c>
      <c r="L12" s="20">
        <f>L10+VLOOKUP(L8,pkt,2,TRUE)</f>
        <v>1863.5384615384614</v>
      </c>
    </row>
    <row r="13" spans="1:12" ht="12.75">
      <c r="A13" s="5" t="s">
        <v>156</v>
      </c>
      <c r="B13" s="6" t="s">
        <v>157</v>
      </c>
      <c r="C13" s="7">
        <v>1965</v>
      </c>
      <c r="D13" s="7">
        <v>1856</v>
      </c>
      <c r="E13" s="7">
        <v>0</v>
      </c>
      <c r="F13" s="7">
        <v>1</v>
      </c>
      <c r="G13" s="7" t="s">
        <v>17</v>
      </c>
      <c r="H13" s="41"/>
      <c r="I13" s="44">
        <f t="shared" si="0"/>
        <v>0.44</v>
      </c>
      <c r="J13" s="5"/>
      <c r="L13" s="22"/>
    </row>
    <row r="14" spans="1:12" ht="12.75">
      <c r="A14" s="5" t="s">
        <v>168</v>
      </c>
      <c r="B14" s="6" t="s">
        <v>163</v>
      </c>
      <c r="C14" s="7">
        <v>1800</v>
      </c>
      <c r="D14" s="7">
        <v>1867</v>
      </c>
      <c r="E14" s="7">
        <v>0</v>
      </c>
      <c r="F14" s="7">
        <v>5</v>
      </c>
      <c r="G14" s="7" t="s">
        <v>17</v>
      </c>
      <c r="H14" s="41"/>
      <c r="I14" s="44">
        <f t="shared" si="0"/>
        <v>0.42</v>
      </c>
      <c r="J14" s="5"/>
      <c r="K14" s="9" t="s">
        <v>25</v>
      </c>
      <c r="L14" s="22"/>
    </row>
    <row r="15" spans="1:10" ht="12.75">
      <c r="A15" s="5" t="s">
        <v>170</v>
      </c>
      <c r="B15" s="5" t="s">
        <v>171</v>
      </c>
      <c r="C15" s="7">
        <v>1800</v>
      </c>
      <c r="D15" s="7">
        <v>1768</v>
      </c>
      <c r="E15" s="7">
        <v>0.5</v>
      </c>
      <c r="F15" s="7">
        <v>1</v>
      </c>
      <c r="G15" s="7" t="s">
        <v>17</v>
      </c>
      <c r="H15" s="41"/>
      <c r="I15" s="44">
        <f>VLOOKUP($F$2-D15,elodiff,2,TRUE)</f>
        <v>0.57</v>
      </c>
      <c r="J15" s="5"/>
    </row>
    <row r="16" spans="1:10" ht="12.75">
      <c r="A16" s="5" t="s">
        <v>188</v>
      </c>
      <c r="B16" s="5" t="s">
        <v>189</v>
      </c>
      <c r="C16" s="7">
        <v>1800</v>
      </c>
      <c r="D16" s="7">
        <v>1865</v>
      </c>
      <c r="E16" s="7">
        <v>1</v>
      </c>
      <c r="F16" s="7">
        <v>1</v>
      </c>
      <c r="G16" s="7" t="s">
        <v>10</v>
      </c>
      <c r="H16" s="41">
        <f>$L$2*(E16-I16)</f>
        <v>14.2474977</v>
      </c>
      <c r="I16" s="44">
        <f>VLOOKUP($F$2-D16,elodiff,2,TRUE)</f>
        <v>0.43</v>
      </c>
      <c r="J16" s="5"/>
    </row>
    <row r="17" spans="1:10" ht="12.75">
      <c r="A17" s="5" t="s">
        <v>203</v>
      </c>
      <c r="B17" s="5" t="s">
        <v>204</v>
      </c>
      <c r="C17" s="7">
        <v>1800</v>
      </c>
      <c r="D17" s="7">
        <v>1655</v>
      </c>
      <c r="E17" s="7">
        <v>1</v>
      </c>
      <c r="F17" s="7">
        <v>1</v>
      </c>
      <c r="G17" s="7" t="s">
        <v>17</v>
      </c>
      <c r="H17" s="41">
        <f>$L$2*(E17-I17)</f>
        <v>6.998770800000001</v>
      </c>
      <c r="I17" s="44">
        <f>VLOOKUP($F$2-D17,elodiff,2,TRUE)</f>
        <v>0.72</v>
      </c>
      <c r="J17" s="5"/>
    </row>
    <row r="18" spans="1:10" ht="12.75">
      <c r="A18" s="5" t="s">
        <v>227</v>
      </c>
      <c r="B18" s="5" t="s">
        <v>228</v>
      </c>
      <c r="C18" s="7">
        <v>1805</v>
      </c>
      <c r="D18" s="7">
        <v>1868</v>
      </c>
      <c r="E18" s="7">
        <v>1</v>
      </c>
      <c r="F18" s="7">
        <v>1</v>
      </c>
      <c r="G18" s="7" t="s">
        <v>10</v>
      </c>
      <c r="H18" s="41">
        <f>$L$2*(E18-I18)</f>
        <v>14.4974538</v>
      </c>
      <c r="I18" s="44">
        <f>VLOOKUP($F$2-D18,elodiff,2,TRUE)</f>
        <v>0.42</v>
      </c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19.57421875" style="5" customWidth="1"/>
    <col min="2" max="2" width="15.00390625" style="0" customWidth="1"/>
    <col min="3" max="3" width="9.57421875" style="3" customWidth="1"/>
    <col min="4" max="4" width="10.00390625" style="2" customWidth="1"/>
    <col min="5" max="5" width="8.7109375" style="2" customWidth="1"/>
    <col min="6" max="6" width="6.28125" style="2" customWidth="1"/>
    <col min="7" max="9" width="7.00390625" style="2" customWidth="1"/>
    <col min="10" max="10" width="4.8515625" style="0" customWidth="1"/>
    <col min="11" max="11" width="28.57421875" style="5" customWidth="1"/>
    <col min="12" max="12" width="15.28125" style="5" customWidth="1"/>
  </cols>
  <sheetData>
    <row r="1" spans="1:12" s="1" customFormat="1" ht="40.5" customHeight="1">
      <c r="A1" s="77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2128</v>
      </c>
      <c r="G2" s="28"/>
      <c r="H2" s="40" t="s">
        <v>109</v>
      </c>
      <c r="I2" s="24"/>
      <c r="J2" s="40">
        <f>F2+SUM(H6:H42)</f>
        <v>2128.9707904</v>
      </c>
      <c r="K2" s="23" t="s">
        <v>106</v>
      </c>
      <c r="L2" s="39">
        <f>(3400-F2)*(3400-F2)/100000</f>
        <v>16.17984</v>
      </c>
    </row>
    <row r="3" spans="1:12" ht="12.75">
      <c r="A3" s="29"/>
      <c r="B3" s="30"/>
      <c r="C3" s="28"/>
      <c r="D3" s="28"/>
      <c r="E3" s="23" t="s">
        <v>2</v>
      </c>
      <c r="F3" s="25">
        <v>2146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25.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70</v>
      </c>
      <c r="B6" s="6" t="s">
        <v>71</v>
      </c>
      <c r="C6" s="7">
        <v>1800</v>
      </c>
      <c r="D6" s="7">
        <v>1355</v>
      </c>
      <c r="E6" s="7">
        <v>1</v>
      </c>
      <c r="F6" s="7">
        <v>2</v>
      </c>
      <c r="G6" s="7" t="s">
        <v>10</v>
      </c>
      <c r="H6" s="41"/>
      <c r="I6" s="44">
        <f>VLOOKUP($F$2-D6,elodiff,2,TRUE)</f>
        <v>1</v>
      </c>
      <c r="J6" s="5"/>
      <c r="K6" s="4" t="s">
        <v>11</v>
      </c>
      <c r="L6" s="21">
        <f>COUNT(E6:E50)</f>
        <v>5</v>
      </c>
    </row>
    <row r="7" spans="1:12" ht="12.75">
      <c r="A7" s="5" t="s">
        <v>153</v>
      </c>
      <c r="B7" s="6" t="s">
        <v>48</v>
      </c>
      <c r="C7" s="7">
        <v>1800</v>
      </c>
      <c r="D7" s="7">
        <v>1200</v>
      </c>
      <c r="E7" s="7">
        <v>1</v>
      </c>
      <c r="F7" s="7">
        <v>2</v>
      </c>
      <c r="G7" s="7" t="s">
        <v>10</v>
      </c>
      <c r="H7" s="41"/>
      <c r="I7" s="44">
        <f>VLOOKUP($F$2-D7,elodiff,2,TRUE)</f>
        <v>1</v>
      </c>
      <c r="J7" s="5"/>
      <c r="K7" s="4" t="s">
        <v>13</v>
      </c>
      <c r="L7" s="21">
        <f>SUM(E6:E50)</f>
        <v>5</v>
      </c>
    </row>
    <row r="8" spans="1:12" ht="12.75">
      <c r="A8" s="5" t="s">
        <v>181</v>
      </c>
      <c r="B8" s="6" t="s">
        <v>179</v>
      </c>
      <c r="C8" s="7">
        <v>1800</v>
      </c>
      <c r="D8" s="7">
        <v>1200</v>
      </c>
      <c r="E8" s="7">
        <v>1</v>
      </c>
      <c r="F8" s="7">
        <v>4</v>
      </c>
      <c r="G8" s="7" t="s">
        <v>17</v>
      </c>
      <c r="H8" s="41">
        <f>$L$2*(E8-I8)</f>
        <v>0</v>
      </c>
      <c r="I8" s="44">
        <f>VLOOKUP($F$2-D8,elodiff,2,TRUE)</f>
        <v>1</v>
      </c>
      <c r="J8" s="5"/>
      <c r="K8" s="4" t="s">
        <v>14</v>
      </c>
      <c r="L8" s="20">
        <f>L7/(L6/100)</f>
        <v>100</v>
      </c>
    </row>
    <row r="9" spans="1:12" ht="12.75">
      <c r="A9" s="5" t="s">
        <v>195</v>
      </c>
      <c r="B9" s="6" t="s">
        <v>135</v>
      </c>
      <c r="C9" s="7">
        <v>1800</v>
      </c>
      <c r="D9" s="7">
        <v>1216</v>
      </c>
      <c r="E9" s="7">
        <v>1</v>
      </c>
      <c r="F9" s="7">
        <v>4</v>
      </c>
      <c r="G9" s="7" t="s">
        <v>10</v>
      </c>
      <c r="H9" s="41">
        <f>$L$2*(E9-I9)</f>
        <v>0</v>
      </c>
      <c r="I9" s="44">
        <f>VLOOKUP($F$2-D9,elodiff,2,TRUE)</f>
        <v>1</v>
      </c>
      <c r="J9" s="5"/>
      <c r="K9" s="4" t="s">
        <v>81</v>
      </c>
      <c r="L9" s="20">
        <f>(SUM(C5:C49))/(COUNT(C5:C49))</f>
        <v>1800</v>
      </c>
    </row>
    <row r="10" spans="1:12" ht="12.75">
      <c r="A10" s="5" t="s">
        <v>215</v>
      </c>
      <c r="B10" s="6" t="s">
        <v>71</v>
      </c>
      <c r="C10" s="7">
        <v>1800</v>
      </c>
      <c r="D10" s="7">
        <v>1694</v>
      </c>
      <c r="E10" s="7">
        <v>1</v>
      </c>
      <c r="F10" s="7">
        <v>5</v>
      </c>
      <c r="G10" s="7" t="s">
        <v>10</v>
      </c>
      <c r="H10" s="41">
        <f>$L$2*(E10-I10)</f>
        <v>0.9707904000000008</v>
      </c>
      <c r="I10" s="44">
        <f>VLOOKUP($F$2-D10,elodiff,2,TRUE)</f>
        <v>0.94</v>
      </c>
      <c r="J10" s="5"/>
      <c r="K10" s="4" t="s">
        <v>80</v>
      </c>
      <c r="L10" s="20">
        <f>(SUM(D6:D50))/(COUNT(D6:D50))</f>
        <v>1333</v>
      </c>
    </row>
    <row r="11" spans="2:12" ht="13.5" customHeight="1">
      <c r="B11" s="6"/>
      <c r="C11" s="7"/>
      <c r="D11" s="7"/>
      <c r="E11" s="7"/>
      <c r="F11" s="7"/>
      <c r="G11" s="7"/>
      <c r="H11" s="7"/>
      <c r="I11" s="49"/>
      <c r="J11" s="5"/>
      <c r="K11" s="11" t="s">
        <v>75</v>
      </c>
      <c r="L11" s="20">
        <f>L9+VLOOKUP(L8,pkt,2,TRUE)</f>
        <v>2477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2010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7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RowColHeaders="0" zoomScalePageLayoutView="0" workbookViewId="0" topLeftCell="A1">
      <selection activeCell="K14" sqref="K14"/>
    </sheetView>
  </sheetViews>
  <sheetFormatPr defaultColWidth="0" defaultRowHeight="12.75" zeroHeight="1"/>
  <cols>
    <col min="1" max="1" width="20.00390625" style="5" customWidth="1"/>
    <col min="2" max="2" width="13.8515625" style="0" customWidth="1"/>
    <col min="3" max="3" width="9.140625" style="3" customWidth="1"/>
    <col min="4" max="4" width="8.7109375" style="2" customWidth="1"/>
    <col min="5" max="5" width="8.57421875" style="2" customWidth="1"/>
    <col min="6" max="6" width="6.00390625" style="2" customWidth="1"/>
    <col min="7" max="9" width="6.421875" style="2" customWidth="1"/>
    <col min="10" max="10" width="4.8515625" style="0" customWidth="1"/>
    <col min="11" max="11" width="29.00390625" style="5" customWidth="1"/>
    <col min="12" max="12" width="15.28125" style="5" customWidth="1"/>
  </cols>
  <sheetData>
    <row r="1" spans="1:12" s="1" customFormat="1" ht="40.5" customHeight="1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29"/>
      <c r="B2" s="30"/>
      <c r="C2" s="28"/>
      <c r="D2" s="28"/>
      <c r="E2" s="23" t="s">
        <v>1</v>
      </c>
      <c r="F2" s="24">
        <v>2090</v>
      </c>
      <c r="G2" s="28"/>
      <c r="H2" s="40" t="s">
        <v>109</v>
      </c>
      <c r="I2" s="24"/>
      <c r="J2" s="40">
        <f>F2+SUM(H6:H42)</f>
        <v>2093.26059</v>
      </c>
      <c r="K2" s="23" t="s">
        <v>106</v>
      </c>
      <c r="L2" s="39">
        <f>(3400-F2)*(3400-F2)/100000</f>
        <v>17.161</v>
      </c>
    </row>
    <row r="3" spans="1:12" ht="12.75">
      <c r="A3" s="29"/>
      <c r="B3" s="30"/>
      <c r="C3" s="28"/>
      <c r="D3" s="28"/>
      <c r="E3" s="23" t="s">
        <v>2</v>
      </c>
      <c r="F3" s="25">
        <v>2165</v>
      </c>
      <c r="G3" s="28"/>
      <c r="H3" s="40" t="s">
        <v>110</v>
      </c>
      <c r="I3" s="28"/>
      <c r="J3" s="29"/>
      <c r="K3" s="29"/>
      <c r="L3" s="32"/>
    </row>
    <row r="4" spans="2:12" ht="12.75">
      <c r="B4" s="6"/>
      <c r="C4" s="7"/>
      <c r="D4" s="7"/>
      <c r="E4" s="7"/>
      <c r="F4" s="7"/>
      <c r="G4" s="7"/>
      <c r="H4" s="7"/>
      <c r="I4" s="7"/>
      <c r="J4" s="5"/>
      <c r="L4" s="22"/>
    </row>
    <row r="5" spans="1:12" ht="38.25">
      <c r="A5" s="8" t="s">
        <v>3</v>
      </c>
      <c r="B5" s="8" t="s">
        <v>4</v>
      </c>
      <c r="C5" s="31" t="s">
        <v>78</v>
      </c>
      <c r="D5" s="31" t="s">
        <v>77</v>
      </c>
      <c r="E5" s="8" t="s">
        <v>5</v>
      </c>
      <c r="F5" s="8" t="s">
        <v>6</v>
      </c>
      <c r="G5" s="8" t="s">
        <v>7</v>
      </c>
      <c r="H5" s="8" t="s">
        <v>107</v>
      </c>
      <c r="I5" s="48" t="s">
        <v>108</v>
      </c>
      <c r="J5" s="5"/>
      <c r="L5" s="22"/>
    </row>
    <row r="6" spans="1:12" ht="12.75">
      <c r="A6" s="5" t="s">
        <v>74</v>
      </c>
      <c r="B6" s="6" t="s">
        <v>71</v>
      </c>
      <c r="C6" s="7">
        <v>1800</v>
      </c>
      <c r="D6" s="7">
        <v>1389</v>
      </c>
      <c r="E6" s="7">
        <v>1</v>
      </c>
      <c r="F6" s="7">
        <v>3</v>
      </c>
      <c r="G6" s="7" t="s">
        <v>17</v>
      </c>
      <c r="H6" s="41"/>
      <c r="I6" s="44">
        <f aca="true" t="shared" si="0" ref="I6:I11">VLOOKUP($F$2-D6,elodiff,2,TRUE)</f>
        <v>0.99</v>
      </c>
      <c r="J6" s="5"/>
      <c r="K6" s="4" t="s">
        <v>11</v>
      </c>
      <c r="L6" s="21">
        <f>COUNT(E6:E50)</f>
        <v>6</v>
      </c>
    </row>
    <row r="7" spans="1:12" ht="12.75">
      <c r="A7" s="5" t="s">
        <v>137</v>
      </c>
      <c r="B7" s="6" t="s">
        <v>135</v>
      </c>
      <c r="C7" s="7">
        <v>1800</v>
      </c>
      <c r="D7" s="7">
        <v>1462</v>
      </c>
      <c r="E7" s="7">
        <v>1</v>
      </c>
      <c r="F7" s="7">
        <v>3</v>
      </c>
      <c r="G7" s="7" t="s">
        <v>10</v>
      </c>
      <c r="H7" s="41"/>
      <c r="I7" s="44">
        <f t="shared" si="0"/>
        <v>0.99</v>
      </c>
      <c r="J7" s="5"/>
      <c r="K7" s="4" t="s">
        <v>13</v>
      </c>
      <c r="L7" s="21">
        <f>SUM(E6:E50)</f>
        <v>6</v>
      </c>
    </row>
    <row r="8" spans="1:12" ht="12.75">
      <c r="A8" s="5" t="s">
        <v>152</v>
      </c>
      <c r="B8" s="6" t="s">
        <v>48</v>
      </c>
      <c r="C8" s="7">
        <v>1800</v>
      </c>
      <c r="D8" s="7">
        <v>1421</v>
      </c>
      <c r="E8" s="7">
        <v>1</v>
      </c>
      <c r="F8" s="7">
        <v>1</v>
      </c>
      <c r="G8" s="7" t="s">
        <v>17</v>
      </c>
      <c r="H8" s="41"/>
      <c r="I8" s="44">
        <f t="shared" si="0"/>
        <v>0.99</v>
      </c>
      <c r="J8" s="5"/>
      <c r="K8" s="4" t="s">
        <v>14</v>
      </c>
      <c r="L8" s="20">
        <f>L7/(L6/100)</f>
        <v>100</v>
      </c>
    </row>
    <row r="9" spans="1:12" ht="12.75">
      <c r="A9" s="5" t="s">
        <v>70</v>
      </c>
      <c r="B9" s="6" t="s">
        <v>179</v>
      </c>
      <c r="C9" s="7">
        <v>1800</v>
      </c>
      <c r="D9" s="7">
        <v>1368</v>
      </c>
      <c r="E9" s="7">
        <v>1</v>
      </c>
      <c r="F9" s="7">
        <v>3</v>
      </c>
      <c r="G9" s="7" t="s">
        <v>10</v>
      </c>
      <c r="H9" s="41">
        <f>$L$2*(E9-I9)</f>
        <v>0.17161000000000018</v>
      </c>
      <c r="I9" s="44">
        <f t="shared" si="0"/>
        <v>0.99</v>
      </c>
      <c r="J9" s="5"/>
      <c r="K9" s="4" t="s">
        <v>81</v>
      </c>
      <c r="L9" s="20">
        <f>(SUM(C5:C49))/(COUNT(C5:C49))</f>
        <v>1800</v>
      </c>
    </row>
    <row r="10" spans="1:12" ht="12.75">
      <c r="A10" s="5" t="s">
        <v>202</v>
      </c>
      <c r="B10" s="6" t="s">
        <v>197</v>
      </c>
      <c r="C10" s="7">
        <v>1800</v>
      </c>
      <c r="D10" s="7">
        <v>1720</v>
      </c>
      <c r="E10" s="7">
        <v>1</v>
      </c>
      <c r="F10" s="7">
        <v>6</v>
      </c>
      <c r="G10" s="7" t="s">
        <v>10</v>
      </c>
      <c r="H10" s="41">
        <f>$L$2*(E10-I10)</f>
        <v>1.7160999999999997</v>
      </c>
      <c r="I10" s="44">
        <f t="shared" si="0"/>
        <v>0.9</v>
      </c>
      <c r="J10" s="5"/>
      <c r="K10" s="4" t="s">
        <v>80</v>
      </c>
      <c r="L10" s="20">
        <f>(SUM(D6:D50))/(COUNT(D6:D50))</f>
        <v>1509</v>
      </c>
    </row>
    <row r="11" spans="1:12" ht="12.75">
      <c r="A11" s="5" t="s">
        <v>214</v>
      </c>
      <c r="B11" s="5" t="s">
        <v>212</v>
      </c>
      <c r="C11" s="7">
        <v>1800</v>
      </c>
      <c r="D11" s="7">
        <v>1694</v>
      </c>
      <c r="E11" s="7">
        <v>1</v>
      </c>
      <c r="F11" s="7">
        <v>6</v>
      </c>
      <c r="G11" s="7" t="s">
        <v>17</v>
      </c>
      <c r="H11" s="41">
        <f>$L$2*(E11-I11)</f>
        <v>1.3728799999999994</v>
      </c>
      <c r="I11" s="44">
        <f t="shared" si="0"/>
        <v>0.92</v>
      </c>
      <c r="J11" s="5"/>
      <c r="K11" s="4" t="s">
        <v>75</v>
      </c>
      <c r="L11" s="21">
        <f>L9+VLOOKUP(L8,pkt,2,TRUE)</f>
        <v>2477</v>
      </c>
    </row>
    <row r="12" spans="2:12" ht="12.75">
      <c r="B12" s="6"/>
      <c r="C12" s="7"/>
      <c r="D12" s="7"/>
      <c r="E12" s="7"/>
      <c r="F12" s="7"/>
      <c r="G12" s="7"/>
      <c r="H12" s="7"/>
      <c r="I12" s="49"/>
      <c r="J12" s="5"/>
      <c r="K12" s="4" t="s">
        <v>76</v>
      </c>
      <c r="L12" s="20">
        <f>L10+VLOOKUP(L8,pkt,2,TRUE)</f>
        <v>2186</v>
      </c>
    </row>
    <row r="13" spans="2:12" ht="12.75">
      <c r="B13" s="6"/>
      <c r="C13" s="7"/>
      <c r="D13" s="7"/>
      <c r="E13" s="7"/>
      <c r="F13" s="7"/>
      <c r="G13" s="7"/>
      <c r="H13" s="7"/>
      <c r="I13" s="49"/>
      <c r="J13" s="5"/>
      <c r="L13" s="22"/>
    </row>
    <row r="14" spans="2:12" ht="12.75">
      <c r="B14" s="6"/>
      <c r="C14" s="7"/>
      <c r="D14" s="7"/>
      <c r="E14" s="7"/>
      <c r="F14" s="7"/>
      <c r="G14" s="7"/>
      <c r="H14" s="7"/>
      <c r="I14" s="49"/>
      <c r="J14" s="5"/>
      <c r="K14" s="9" t="s">
        <v>25</v>
      </c>
      <c r="L14" s="22"/>
    </row>
    <row r="15" spans="2:10" ht="12.75">
      <c r="B15" s="5"/>
      <c r="C15" s="6"/>
      <c r="D15" s="7"/>
      <c r="E15" s="7"/>
      <c r="F15" s="7"/>
      <c r="G15" s="7"/>
      <c r="H15" s="7"/>
      <c r="I15" s="49"/>
      <c r="J15" s="5"/>
    </row>
    <row r="16" spans="2:10" ht="12.75">
      <c r="B16" s="5"/>
      <c r="C16" s="6"/>
      <c r="D16" s="7"/>
      <c r="E16" s="7"/>
      <c r="F16" s="7"/>
      <c r="G16" s="7"/>
      <c r="H16" s="7"/>
      <c r="I16" s="49"/>
      <c r="J16" s="5"/>
    </row>
    <row r="17" spans="2:10" ht="12.75">
      <c r="B17" s="5"/>
      <c r="C17" s="6"/>
      <c r="D17" s="7"/>
      <c r="E17" s="7"/>
      <c r="F17" s="7"/>
      <c r="G17" s="7"/>
      <c r="H17" s="7"/>
      <c r="I17" s="49"/>
      <c r="J17" s="5"/>
    </row>
    <row r="18" spans="2:10" ht="12.75">
      <c r="B18" s="5"/>
      <c r="C18" s="6"/>
      <c r="D18" s="7"/>
      <c r="E18" s="7"/>
      <c r="F18" s="7"/>
      <c r="G18" s="7"/>
      <c r="H18" s="7"/>
      <c r="I18" s="49"/>
      <c r="J18" s="5"/>
    </row>
    <row r="19" spans="2:10" ht="12.75">
      <c r="B19" s="5"/>
      <c r="C19" s="6"/>
      <c r="D19" s="7"/>
      <c r="E19" s="7"/>
      <c r="F19" s="7"/>
      <c r="G19" s="7"/>
      <c r="H19" s="7"/>
      <c r="I19" s="49"/>
      <c r="J19" s="5"/>
    </row>
    <row r="20" spans="2:10" ht="12.75">
      <c r="B20" s="5"/>
      <c r="C20" s="6"/>
      <c r="D20" s="7"/>
      <c r="E20" s="7"/>
      <c r="F20" s="7"/>
      <c r="G20" s="7"/>
      <c r="H20" s="7"/>
      <c r="I20" s="49"/>
      <c r="J20" s="5"/>
    </row>
    <row r="21" spans="2:10" ht="12.75">
      <c r="B21" s="5"/>
      <c r="C21" s="6"/>
      <c r="D21" s="7"/>
      <c r="E21" s="7"/>
      <c r="F21" s="7"/>
      <c r="G21" s="7"/>
      <c r="H21" s="7"/>
      <c r="I21" s="49"/>
      <c r="J21" s="5"/>
    </row>
    <row r="22" spans="2:10" ht="12.75">
      <c r="B22" s="5"/>
      <c r="C22" s="6"/>
      <c r="D22" s="7"/>
      <c r="E22" s="7"/>
      <c r="F22" s="7"/>
      <c r="G22" s="7"/>
      <c r="H22" s="7"/>
      <c r="I22" s="49"/>
      <c r="J22" s="5"/>
    </row>
    <row r="23" spans="2:10" ht="12.75">
      <c r="B23" s="5"/>
      <c r="C23" s="6"/>
      <c r="D23" s="7"/>
      <c r="E23" s="7"/>
      <c r="F23" s="7"/>
      <c r="G23" s="7"/>
      <c r="H23" s="7"/>
      <c r="I23" s="49"/>
      <c r="J23" s="5"/>
    </row>
    <row r="24" spans="2:10" ht="12.75">
      <c r="B24" s="5"/>
      <c r="C24" s="6"/>
      <c r="D24" s="7"/>
      <c r="E24" s="7"/>
      <c r="F24" s="7"/>
      <c r="G24" s="7"/>
      <c r="H24" s="7"/>
      <c r="I24" s="49"/>
      <c r="J24" s="5"/>
    </row>
    <row r="25" spans="2:10" ht="12.75">
      <c r="B25" s="5"/>
      <c r="C25" s="6"/>
      <c r="D25" s="7"/>
      <c r="E25" s="7"/>
      <c r="F25" s="7"/>
      <c r="G25" s="7"/>
      <c r="H25" s="7"/>
      <c r="I25" s="49"/>
      <c r="J25" s="5"/>
    </row>
    <row r="26" spans="2:10" ht="12.75">
      <c r="B26" s="5"/>
      <c r="C26" s="6"/>
      <c r="D26" s="7"/>
      <c r="E26" s="7"/>
      <c r="F26" s="7"/>
      <c r="G26" s="7"/>
      <c r="H26" s="7"/>
      <c r="I26" s="49"/>
      <c r="J26" s="5"/>
    </row>
    <row r="27" spans="2:10" ht="12.75">
      <c r="B27" s="5"/>
      <c r="C27" s="6"/>
      <c r="D27" s="7"/>
      <c r="E27" s="7"/>
      <c r="F27" s="7"/>
      <c r="G27" s="7"/>
      <c r="H27" s="7"/>
      <c r="I27" s="49"/>
      <c r="J27" s="5"/>
    </row>
    <row r="28" spans="2:10" ht="12.75">
      <c r="B28" s="5"/>
      <c r="C28" s="6"/>
      <c r="D28" s="7"/>
      <c r="E28" s="7"/>
      <c r="F28" s="7"/>
      <c r="G28" s="7"/>
      <c r="H28" s="7"/>
      <c r="I28" s="49"/>
      <c r="J28" s="5"/>
    </row>
    <row r="29" spans="2:10" ht="12.75">
      <c r="B29" s="5"/>
      <c r="C29" s="6"/>
      <c r="D29" s="7"/>
      <c r="E29" s="7"/>
      <c r="F29" s="7"/>
      <c r="G29" s="7"/>
      <c r="H29" s="7"/>
      <c r="I29" s="49"/>
      <c r="J29" s="5"/>
    </row>
    <row r="30" spans="2:10" ht="12.75">
      <c r="B30" s="5"/>
      <c r="C30" s="6"/>
      <c r="D30" s="7"/>
      <c r="E30" s="7"/>
      <c r="F30" s="7"/>
      <c r="G30" s="7"/>
      <c r="H30" s="7"/>
      <c r="I30" s="49"/>
      <c r="J30" s="5"/>
    </row>
    <row r="31" spans="2:10" ht="12.75">
      <c r="B31" s="5"/>
      <c r="C31" s="6"/>
      <c r="D31" s="7"/>
      <c r="E31" s="7"/>
      <c r="F31" s="7"/>
      <c r="G31" s="7"/>
      <c r="H31" s="7"/>
      <c r="I31" s="49"/>
      <c r="J31" s="5"/>
    </row>
    <row r="32" spans="2:10" ht="12.75">
      <c r="B32" s="5"/>
      <c r="C32" s="6"/>
      <c r="D32" s="7"/>
      <c r="E32" s="7"/>
      <c r="F32" s="7"/>
      <c r="G32" s="7"/>
      <c r="H32" s="7"/>
      <c r="I32" s="49"/>
      <c r="J32" s="5"/>
    </row>
    <row r="33" spans="2:10" ht="12.75">
      <c r="B33" s="5"/>
      <c r="C33" s="6"/>
      <c r="D33" s="7"/>
      <c r="E33" s="7"/>
      <c r="F33" s="7"/>
      <c r="G33" s="7"/>
      <c r="H33" s="7"/>
      <c r="I33" s="49"/>
      <c r="J33" s="5"/>
    </row>
    <row r="34" spans="2:10" ht="12.75">
      <c r="B34" s="5"/>
      <c r="C34" s="6"/>
      <c r="D34" s="7"/>
      <c r="E34" s="7"/>
      <c r="F34" s="7"/>
      <c r="G34" s="7"/>
      <c r="H34" s="7"/>
      <c r="I34" s="49"/>
      <c r="J34" s="5"/>
    </row>
    <row r="35" spans="2:10" ht="12.75">
      <c r="B35" s="5"/>
      <c r="C35" s="6"/>
      <c r="D35" s="7"/>
      <c r="E35" s="7"/>
      <c r="F35" s="7"/>
      <c r="G35" s="7"/>
      <c r="H35" s="7"/>
      <c r="I35" s="7"/>
      <c r="J35" s="5"/>
    </row>
    <row r="36" spans="2:10" ht="12.75">
      <c r="B36" s="5"/>
      <c r="C36" s="6"/>
      <c r="D36" s="7"/>
      <c r="E36" s="7"/>
      <c r="F36" s="7"/>
      <c r="G36" s="7"/>
      <c r="H36" s="7"/>
      <c r="I36" s="7"/>
      <c r="J36" s="5"/>
    </row>
    <row r="37" spans="2:10" ht="12.75">
      <c r="B37" s="5"/>
      <c r="C37" s="6"/>
      <c r="D37" s="7"/>
      <c r="E37" s="7"/>
      <c r="F37" s="7"/>
      <c r="G37" s="7"/>
      <c r="H37" s="7"/>
      <c r="I37" s="7"/>
      <c r="J37" s="5"/>
    </row>
    <row r="38" spans="2:10" ht="12.75">
      <c r="B38" s="5"/>
      <c r="C38" s="6"/>
      <c r="D38" s="7"/>
      <c r="E38" s="7"/>
      <c r="F38" s="7"/>
      <c r="G38" s="7"/>
      <c r="H38" s="7"/>
      <c r="I38" s="7"/>
      <c r="J38" s="5"/>
    </row>
    <row r="39" spans="2:10" ht="12.75">
      <c r="B39" s="5"/>
      <c r="C39" s="6"/>
      <c r="D39" s="7"/>
      <c r="E39" s="7"/>
      <c r="F39" s="7"/>
      <c r="G39" s="7"/>
      <c r="H39" s="7"/>
      <c r="I39" s="7"/>
      <c r="J39" s="5"/>
    </row>
    <row r="40" spans="2:10" ht="12.75">
      <c r="B40" s="5"/>
      <c r="C40" s="6"/>
      <c r="D40" s="7"/>
      <c r="E40" s="7"/>
      <c r="F40" s="7"/>
      <c r="G40" s="7"/>
      <c r="H40" s="7"/>
      <c r="I40" s="7"/>
      <c r="J40" s="5"/>
    </row>
    <row r="41" spans="2:10" ht="12.75">
      <c r="B41" s="5"/>
      <c r="C41" s="6"/>
      <c r="D41" s="7"/>
      <c r="E41" s="7"/>
      <c r="F41" s="7"/>
      <c r="G41" s="7"/>
      <c r="H41" s="7"/>
      <c r="I41" s="7"/>
      <c r="J41" s="5"/>
    </row>
    <row r="42" spans="2:10" ht="12.75">
      <c r="B42" s="5"/>
      <c r="C42" s="6"/>
      <c r="D42" s="7"/>
      <c r="E42" s="7"/>
      <c r="F42" s="7"/>
      <c r="G42" s="7"/>
      <c r="H42" s="7"/>
      <c r="I42" s="7"/>
      <c r="J42" s="5"/>
    </row>
    <row r="43" spans="2:10" ht="12.75">
      <c r="B43" s="5"/>
      <c r="C43" s="6"/>
      <c r="D43" s="7"/>
      <c r="E43" s="7"/>
      <c r="F43" s="7"/>
      <c r="G43" s="7"/>
      <c r="H43" s="7"/>
      <c r="I43" s="7"/>
      <c r="J43" s="5"/>
    </row>
    <row r="44" spans="2:10" ht="12.75">
      <c r="B44" s="5"/>
      <c r="C44" s="6"/>
      <c r="D44" s="7"/>
      <c r="E44" s="7"/>
      <c r="F44" s="7"/>
      <c r="G44" s="7"/>
      <c r="H44" s="7"/>
      <c r="I44" s="7"/>
      <c r="J44" s="5"/>
    </row>
    <row r="45" spans="2:10" ht="12.75">
      <c r="B45" s="5"/>
      <c r="C45" s="6"/>
      <c r="D45" s="7"/>
      <c r="E45" s="7"/>
      <c r="F45" s="7"/>
      <c r="G45" s="7"/>
      <c r="H45" s="7"/>
      <c r="I45" s="7"/>
      <c r="J45" s="5"/>
    </row>
    <row r="46" spans="2:10" ht="12.75">
      <c r="B46" s="5"/>
      <c r="C46" s="6"/>
      <c r="D46" s="7"/>
      <c r="E46" s="7"/>
      <c r="F46" s="7"/>
      <c r="G46" s="7"/>
      <c r="H46" s="7"/>
      <c r="I46" s="7"/>
      <c r="J46" s="5"/>
    </row>
    <row r="47" spans="2:10" ht="12.75">
      <c r="B47" s="5"/>
      <c r="C47" s="6"/>
      <c r="D47" s="7"/>
      <c r="E47" s="7"/>
      <c r="F47" s="7"/>
      <c r="G47" s="7"/>
      <c r="H47" s="7"/>
      <c r="I47" s="7"/>
      <c r="J47" s="5"/>
    </row>
    <row r="48" spans="2:10" ht="12.75">
      <c r="B48" s="5"/>
      <c r="C48" s="6"/>
      <c r="D48" s="7"/>
      <c r="E48" s="7"/>
      <c r="F48" s="7"/>
      <c r="G48" s="7"/>
      <c r="H48" s="7"/>
      <c r="I48" s="7"/>
      <c r="J48" s="5"/>
    </row>
    <row r="49" spans="2:10" ht="12.75">
      <c r="B49" s="5"/>
      <c r="C49" s="6"/>
      <c r="D49" s="7"/>
      <c r="E49" s="7"/>
      <c r="F49" s="7"/>
      <c r="G49" s="7"/>
      <c r="H49" s="7"/>
      <c r="I49" s="7"/>
      <c r="J49" s="5"/>
    </row>
    <row r="50" spans="2:10" ht="12.75">
      <c r="B50" s="5"/>
      <c r="C50" s="6"/>
      <c r="D50" s="7"/>
      <c r="E50" s="7"/>
      <c r="F50" s="7"/>
      <c r="G50" s="7"/>
      <c r="H50" s="7"/>
      <c r="I50" s="7"/>
      <c r="J50" s="5"/>
    </row>
  </sheetData>
  <sheetProtection/>
  <mergeCells count="1">
    <mergeCell ref="A1:L1"/>
  </mergeCells>
  <hyperlinks>
    <hyperlink ref="K14" location="ÜBERSICHT!A1" display="==&gt;&gt; zur Übersicht"/>
  </hyperlinks>
  <printOptions/>
  <pageMargins left="0.75" right="0.75" top="1" bottom="1" header="0.4921259845" footer="0.492125984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Lois</dc:creator>
  <cp:keywords/>
  <dc:description/>
  <cp:lastModifiedBy>Lois</cp:lastModifiedBy>
  <cp:lastPrinted>2008-01-08T18:39:14Z</cp:lastPrinted>
  <dcterms:created xsi:type="dcterms:W3CDTF">2007-09-26T13:57:24Z</dcterms:created>
  <dcterms:modified xsi:type="dcterms:W3CDTF">2008-03-16T13:08:56Z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